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입찰 첨부자료\건축공사(기계)\"/>
    </mc:Choice>
  </mc:AlternateContent>
  <xr:revisionPtr revIDLastSave="0" documentId="13_ncr:1_{DF9C4377-B78F-46B1-8091-8FB2977260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갑지" sheetId="6" r:id="rId1"/>
    <sheet name="원가계산서" sheetId="5" r:id="rId2"/>
    <sheet name="집계표" sheetId="4" r:id="rId3"/>
    <sheet name="내역서" sheetId="3" r:id="rId4"/>
  </sheets>
  <definedNames>
    <definedName name="_xlnm.Print_Area" localSheetId="3">내역서!$A$1:$M$99</definedName>
    <definedName name="_xlnm.Print_Area" localSheetId="1">원가계산서!$A$1:$F$33</definedName>
    <definedName name="_xlnm.Print_Area" localSheetId="2">집계표!$A$1:$L$137</definedName>
    <definedName name="_xlnm.Print_Titles" localSheetId="3">내역서!$1:$4</definedName>
    <definedName name="_xlnm.Print_Titles" localSheetId="1">원가계산서!$1:$4</definedName>
    <definedName name="_xlnm.Print_Titles" localSheetId="2">집계표!$1:$4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5" l="1"/>
  <c r="E10" i="5"/>
  <c r="I10" i="5" s="1"/>
  <c r="E9" i="5"/>
  <c r="I9" i="5"/>
  <c r="AV137" i="4"/>
  <c r="AW137" i="4"/>
  <c r="AA120" i="4"/>
  <c r="AA137" i="4" s="1"/>
  <c r="AA29" i="4" s="1"/>
  <c r="AB120" i="4"/>
  <c r="AB137" i="4" s="1"/>
  <c r="AB29" i="4" s="1"/>
  <c r="AR120" i="4"/>
  <c r="AR137" i="4" s="1"/>
  <c r="AR29" i="4" s="1"/>
  <c r="AS120" i="4"/>
  <c r="AS137" i="4" s="1"/>
  <c r="AS29" i="4" s="1"/>
  <c r="AT120" i="4"/>
  <c r="AT137" i="4" s="1"/>
  <c r="AT29" i="4" s="1"/>
  <c r="AU120" i="4"/>
  <c r="AU137" i="4" s="1"/>
  <c r="AU29" i="4" s="1"/>
  <c r="AV118" i="4"/>
  <c r="AW118" i="4"/>
  <c r="AV99" i="4"/>
  <c r="AW99" i="4"/>
  <c r="AU80" i="4"/>
  <c r="AU26" i="4" s="1"/>
  <c r="AV80" i="4"/>
  <c r="AW80" i="4"/>
  <c r="AU63" i="4"/>
  <c r="AV61" i="4"/>
  <c r="AW61" i="4"/>
  <c r="AV42" i="4"/>
  <c r="AW42" i="4"/>
  <c r="E23" i="4"/>
  <c r="G23" i="4"/>
  <c r="I23" i="4"/>
  <c r="E12" i="5" s="1"/>
  <c r="I12" i="5" s="1"/>
  <c r="AV23" i="4"/>
  <c r="AW23" i="4"/>
  <c r="H99" i="3"/>
  <c r="F120" i="4" s="1"/>
  <c r="G120" i="4" s="1"/>
  <c r="G137" i="4" s="1"/>
  <c r="F29" i="4" s="1"/>
  <c r="G29" i="4" s="1"/>
  <c r="J99" i="3"/>
  <c r="I120" i="4" s="1"/>
  <c r="I137" i="4" s="1"/>
  <c r="I29" i="4" s="1"/>
  <c r="Z99" i="3"/>
  <c r="Y120" i="4" s="1"/>
  <c r="Y137" i="4" s="1"/>
  <c r="Y29" i="4" s="1"/>
  <c r="AS99" i="3"/>
  <c r="AT99" i="3"/>
  <c r="AV99" i="3"/>
  <c r="AW99" i="3"/>
  <c r="AX99" i="3"/>
  <c r="F82" i="3"/>
  <c r="F99" i="3" s="1"/>
  <c r="H82" i="3"/>
  <c r="J82" i="3"/>
  <c r="K82" i="3"/>
  <c r="O82" i="3"/>
  <c r="R82" i="3"/>
  <c r="R99" i="3" s="1"/>
  <c r="Q120" i="4" s="1"/>
  <c r="Q137" i="4" s="1"/>
  <c r="Q29" i="4" s="1"/>
  <c r="S82" i="3"/>
  <c r="S99" i="3" s="1"/>
  <c r="R120" i="4" s="1"/>
  <c r="R137" i="4" s="1"/>
  <c r="R29" i="4" s="1"/>
  <c r="T82" i="3"/>
  <c r="T99" i="3" s="1"/>
  <c r="S120" i="4" s="1"/>
  <c r="S137" i="4" s="1"/>
  <c r="S29" i="4" s="1"/>
  <c r="U82" i="3"/>
  <c r="U99" i="3" s="1"/>
  <c r="T120" i="4" s="1"/>
  <c r="T137" i="4" s="1"/>
  <c r="T29" i="4" s="1"/>
  <c r="V82" i="3"/>
  <c r="V99" i="3" s="1"/>
  <c r="U120" i="4" s="1"/>
  <c r="U137" i="4" s="1"/>
  <c r="U29" i="4" s="1"/>
  <c r="W82" i="3"/>
  <c r="W99" i="3" s="1"/>
  <c r="V120" i="4" s="1"/>
  <c r="V137" i="4" s="1"/>
  <c r="V29" i="4" s="1"/>
  <c r="Y82" i="3"/>
  <c r="Y99" i="3" s="1"/>
  <c r="X120" i="4" s="1"/>
  <c r="X137" i="4" s="1"/>
  <c r="X29" i="4" s="1"/>
  <c r="Z82" i="3"/>
  <c r="AA82" i="3"/>
  <c r="AA99" i="3" s="1"/>
  <c r="Z120" i="4" s="1"/>
  <c r="Z137" i="4" s="1"/>
  <c r="Z29" i="4" s="1"/>
  <c r="AB82" i="3"/>
  <c r="AB99" i="3" s="1"/>
  <c r="AC82" i="3"/>
  <c r="AC99" i="3" s="1"/>
  <c r="AD82" i="3"/>
  <c r="AD99" i="3" s="1"/>
  <c r="AC120" i="4" s="1"/>
  <c r="AC137" i="4" s="1"/>
  <c r="AC29" i="4" s="1"/>
  <c r="AE82" i="3"/>
  <c r="AE99" i="3" s="1"/>
  <c r="AD120" i="4" s="1"/>
  <c r="AD137" i="4" s="1"/>
  <c r="AD29" i="4" s="1"/>
  <c r="AF82" i="3"/>
  <c r="AF99" i="3" s="1"/>
  <c r="AE120" i="4" s="1"/>
  <c r="AE137" i="4" s="1"/>
  <c r="AE29" i="4" s="1"/>
  <c r="AG82" i="3"/>
  <c r="AG99" i="3" s="1"/>
  <c r="AF120" i="4" s="1"/>
  <c r="AF137" i="4" s="1"/>
  <c r="AF29" i="4" s="1"/>
  <c r="AH82" i="3"/>
  <c r="AH99" i="3" s="1"/>
  <c r="AG120" i="4" s="1"/>
  <c r="AG137" i="4" s="1"/>
  <c r="AG29" i="4" s="1"/>
  <c r="AI82" i="3"/>
  <c r="AI99" i="3" s="1"/>
  <c r="AH120" i="4" s="1"/>
  <c r="AH137" i="4" s="1"/>
  <c r="AH29" i="4" s="1"/>
  <c r="AJ82" i="3"/>
  <c r="AJ99" i="3" s="1"/>
  <c r="AI120" i="4" s="1"/>
  <c r="AI137" i="4" s="1"/>
  <c r="AI29" i="4" s="1"/>
  <c r="AK82" i="3"/>
  <c r="AK99" i="3" s="1"/>
  <c r="AJ120" i="4" s="1"/>
  <c r="AJ137" i="4" s="1"/>
  <c r="AJ29" i="4" s="1"/>
  <c r="AL82" i="3"/>
  <c r="AL99" i="3" s="1"/>
  <c r="AK120" i="4" s="1"/>
  <c r="AK137" i="4" s="1"/>
  <c r="AK29" i="4" s="1"/>
  <c r="AM82" i="3"/>
  <c r="AM99" i="3" s="1"/>
  <c r="AL120" i="4" s="1"/>
  <c r="AL137" i="4" s="1"/>
  <c r="AL29" i="4" s="1"/>
  <c r="AN82" i="3"/>
  <c r="AN99" i="3" s="1"/>
  <c r="AM120" i="4" s="1"/>
  <c r="AM137" i="4" s="1"/>
  <c r="AM29" i="4" s="1"/>
  <c r="AO82" i="3"/>
  <c r="AO99" i="3" s="1"/>
  <c r="AN120" i="4" s="1"/>
  <c r="AN137" i="4" s="1"/>
  <c r="AN29" i="4" s="1"/>
  <c r="AP82" i="3"/>
  <c r="AP99" i="3" s="1"/>
  <c r="AO120" i="4" s="1"/>
  <c r="AO137" i="4" s="1"/>
  <c r="AO29" i="4" s="1"/>
  <c r="AQ82" i="3"/>
  <c r="AQ99" i="3" s="1"/>
  <c r="AP120" i="4" s="1"/>
  <c r="AP137" i="4" s="1"/>
  <c r="AP29" i="4" s="1"/>
  <c r="AR82" i="3"/>
  <c r="AR99" i="3" s="1"/>
  <c r="AQ120" i="4" s="1"/>
  <c r="AQ137" i="4" s="1"/>
  <c r="AQ29" i="4" s="1"/>
  <c r="AS82" i="3"/>
  <c r="AT82" i="3"/>
  <c r="AU82" i="3"/>
  <c r="AU99" i="3" s="1"/>
  <c r="AV80" i="3"/>
  <c r="AU101" i="4" s="1"/>
  <c r="AU118" i="4" s="1"/>
  <c r="AU28" i="4" s="1"/>
  <c r="AW80" i="3"/>
  <c r="AX80" i="3"/>
  <c r="F68" i="3"/>
  <c r="H68" i="3"/>
  <c r="O68" i="3"/>
  <c r="R68" i="3"/>
  <c r="S68" i="3"/>
  <c r="T68" i="3"/>
  <c r="U68" i="3"/>
  <c r="V68" i="3"/>
  <c r="W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F67" i="3"/>
  <c r="H67" i="3"/>
  <c r="O67" i="3"/>
  <c r="R67" i="3"/>
  <c r="S67" i="3"/>
  <c r="T67" i="3"/>
  <c r="U67" i="3"/>
  <c r="V67" i="3"/>
  <c r="W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U80" i="3" s="1"/>
  <c r="AT101" i="4" s="1"/>
  <c r="AT118" i="4" s="1"/>
  <c r="AT28" i="4" s="1"/>
  <c r="F66" i="3"/>
  <c r="H66" i="3"/>
  <c r="O66" i="3"/>
  <c r="R66" i="3"/>
  <c r="S66" i="3"/>
  <c r="T66" i="3"/>
  <c r="U66" i="3"/>
  <c r="V66" i="3"/>
  <c r="W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F65" i="3"/>
  <c r="H65" i="3"/>
  <c r="O65" i="3"/>
  <c r="R65" i="3"/>
  <c r="S65" i="3"/>
  <c r="T65" i="3"/>
  <c r="U65" i="3"/>
  <c r="V65" i="3"/>
  <c r="W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F64" i="3"/>
  <c r="F80" i="3" s="1"/>
  <c r="H64" i="3"/>
  <c r="H80" i="3" s="1"/>
  <c r="F101" i="4" s="1"/>
  <c r="G101" i="4" s="1"/>
  <c r="J64" i="3"/>
  <c r="O64" i="3"/>
  <c r="R64" i="3"/>
  <c r="S64" i="3"/>
  <c r="T64" i="3"/>
  <c r="U64" i="3"/>
  <c r="V64" i="3"/>
  <c r="W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F63" i="3"/>
  <c r="H63" i="3"/>
  <c r="O63" i="3"/>
  <c r="R63" i="3"/>
  <c r="S63" i="3"/>
  <c r="T63" i="3"/>
  <c r="U63" i="3"/>
  <c r="V63" i="3"/>
  <c r="W63" i="3"/>
  <c r="Y63" i="3"/>
  <c r="Z63" i="3"/>
  <c r="AA63" i="3"/>
  <c r="AB63" i="3"/>
  <c r="AC63" i="3"/>
  <c r="AD63" i="3"/>
  <c r="AE63" i="3"/>
  <c r="AE80" i="3" s="1"/>
  <c r="AD101" i="4" s="1"/>
  <c r="AD118" i="4" s="1"/>
  <c r="AD28" i="4" s="1"/>
  <c r="AF63" i="3"/>
  <c r="AF80" i="3" s="1"/>
  <c r="AE101" i="4" s="1"/>
  <c r="AE118" i="4" s="1"/>
  <c r="AE28" i="4" s="1"/>
  <c r="AG63" i="3"/>
  <c r="AH63" i="3"/>
  <c r="AI63" i="3"/>
  <c r="AJ63" i="3"/>
  <c r="AJ80" i="3" s="1"/>
  <c r="AI101" i="4" s="1"/>
  <c r="AI118" i="4" s="1"/>
  <c r="AI28" i="4" s="1"/>
  <c r="AK63" i="3"/>
  <c r="AK80" i="3" s="1"/>
  <c r="AJ101" i="4" s="1"/>
  <c r="AJ118" i="4" s="1"/>
  <c r="AJ28" i="4" s="1"/>
  <c r="AL63" i="3"/>
  <c r="AM63" i="3"/>
  <c r="AN63" i="3"/>
  <c r="AO63" i="3"/>
  <c r="AP63" i="3"/>
  <c r="AQ63" i="3"/>
  <c r="AR63" i="3"/>
  <c r="AS63" i="3"/>
  <c r="AT63" i="3"/>
  <c r="AU63" i="3"/>
  <c r="AV61" i="3"/>
  <c r="AU82" i="4" s="1"/>
  <c r="AU99" i="4" s="1"/>
  <c r="AU27" i="4" s="1"/>
  <c r="AW61" i="3"/>
  <c r="AX61" i="3"/>
  <c r="F49" i="3"/>
  <c r="H49" i="3"/>
  <c r="O49" i="3"/>
  <c r="R49" i="3"/>
  <c r="S49" i="3"/>
  <c r="T49" i="3"/>
  <c r="U49" i="3"/>
  <c r="V49" i="3"/>
  <c r="W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F48" i="3"/>
  <c r="H48" i="3"/>
  <c r="J48" i="3"/>
  <c r="O48" i="3"/>
  <c r="R48" i="3"/>
  <c r="S48" i="3"/>
  <c r="T48" i="3"/>
  <c r="U48" i="3"/>
  <c r="V48" i="3"/>
  <c r="W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F47" i="3"/>
  <c r="H47" i="3"/>
  <c r="O47" i="3"/>
  <c r="R47" i="3"/>
  <c r="S47" i="3"/>
  <c r="T47" i="3"/>
  <c r="U47" i="3"/>
  <c r="V47" i="3"/>
  <c r="W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F46" i="3"/>
  <c r="F61" i="3" s="1"/>
  <c r="D82" i="4" s="1"/>
  <c r="H46" i="3"/>
  <c r="O46" i="3"/>
  <c r="R46" i="3"/>
  <c r="S46" i="3"/>
  <c r="T46" i="3"/>
  <c r="U46" i="3"/>
  <c r="V46" i="3"/>
  <c r="W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F45" i="3"/>
  <c r="H45" i="3"/>
  <c r="J45" i="3"/>
  <c r="O45" i="3"/>
  <c r="R45" i="3"/>
  <c r="S45" i="3"/>
  <c r="T45" i="3"/>
  <c r="U45" i="3"/>
  <c r="V45" i="3"/>
  <c r="W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F44" i="3"/>
  <c r="H44" i="3"/>
  <c r="O44" i="3"/>
  <c r="R44" i="3"/>
  <c r="S44" i="3"/>
  <c r="T44" i="3"/>
  <c r="U44" i="3"/>
  <c r="V44" i="3"/>
  <c r="W44" i="3"/>
  <c r="Y44" i="3"/>
  <c r="Z44" i="3"/>
  <c r="Z61" i="3" s="1"/>
  <c r="Y82" i="4" s="1"/>
  <c r="Y99" i="4" s="1"/>
  <c r="Y27" i="4" s="1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F42" i="3"/>
  <c r="D63" i="4" s="1"/>
  <c r="E63" i="4" s="1"/>
  <c r="E80" i="4" s="1"/>
  <c r="H42" i="3"/>
  <c r="F63" i="4" s="1"/>
  <c r="AV42" i="3"/>
  <c r="AW42" i="3"/>
  <c r="AX42" i="3"/>
  <c r="F31" i="3"/>
  <c r="H31" i="3"/>
  <c r="J31" i="3"/>
  <c r="K31" i="3"/>
  <c r="O31" i="3"/>
  <c r="R31" i="3"/>
  <c r="S31" i="3"/>
  <c r="T31" i="3"/>
  <c r="U31" i="3"/>
  <c r="V31" i="3"/>
  <c r="W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F30" i="3"/>
  <c r="H30" i="3"/>
  <c r="O30" i="3"/>
  <c r="R30" i="3"/>
  <c r="S30" i="3"/>
  <c r="T30" i="3"/>
  <c r="U30" i="3"/>
  <c r="V30" i="3"/>
  <c r="W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F29" i="3"/>
  <c r="H29" i="3"/>
  <c r="O29" i="3"/>
  <c r="R29" i="3"/>
  <c r="S29" i="3"/>
  <c r="T29" i="3"/>
  <c r="U29" i="3"/>
  <c r="V29" i="3"/>
  <c r="W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F28" i="3"/>
  <c r="H28" i="3"/>
  <c r="J28" i="3"/>
  <c r="L28" i="3" s="1"/>
  <c r="X28" i="3" s="1"/>
  <c r="K28" i="3"/>
  <c r="O28" i="3"/>
  <c r="R28" i="3"/>
  <c r="S28" i="3"/>
  <c r="T28" i="3"/>
  <c r="U28" i="3"/>
  <c r="V28" i="3"/>
  <c r="W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K42" i="3" s="1"/>
  <c r="AJ63" i="4" s="1"/>
  <c r="AJ80" i="4" s="1"/>
  <c r="AJ26" i="4" s="1"/>
  <c r="AL28" i="3"/>
  <c r="AL42" i="3" s="1"/>
  <c r="AK63" i="4" s="1"/>
  <c r="AK80" i="4" s="1"/>
  <c r="AK26" i="4" s="1"/>
  <c r="AM28" i="3"/>
  <c r="AN28" i="3"/>
  <c r="AO28" i="3"/>
  <c r="AP28" i="3"/>
  <c r="AQ28" i="3"/>
  <c r="AR28" i="3"/>
  <c r="AS28" i="3"/>
  <c r="AT28" i="3"/>
  <c r="AU28" i="3"/>
  <c r="F27" i="3"/>
  <c r="H27" i="3"/>
  <c r="O27" i="3"/>
  <c r="R27" i="3"/>
  <c r="S27" i="3"/>
  <c r="T27" i="3"/>
  <c r="U27" i="3"/>
  <c r="V27" i="3"/>
  <c r="W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F26" i="3"/>
  <c r="H26" i="3"/>
  <c r="O26" i="3"/>
  <c r="R26" i="3"/>
  <c r="S26" i="3"/>
  <c r="T26" i="3"/>
  <c r="U26" i="3"/>
  <c r="V26" i="3"/>
  <c r="W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F25" i="3"/>
  <c r="H25" i="3"/>
  <c r="O25" i="3"/>
  <c r="R25" i="3"/>
  <c r="S25" i="3"/>
  <c r="T25" i="3"/>
  <c r="U25" i="3"/>
  <c r="V25" i="3"/>
  <c r="W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3" i="3"/>
  <c r="AU44" i="4" s="1"/>
  <c r="AU61" i="4" s="1"/>
  <c r="AU25" i="4" s="1"/>
  <c r="AW23" i="3"/>
  <c r="AX23" i="3"/>
  <c r="F13" i="3"/>
  <c r="H13" i="3"/>
  <c r="O13" i="3"/>
  <c r="R13" i="3"/>
  <c r="S13" i="3"/>
  <c r="T13" i="3"/>
  <c r="U13" i="3"/>
  <c r="V13" i="3"/>
  <c r="W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F12" i="3"/>
  <c r="H12" i="3"/>
  <c r="O12" i="3"/>
  <c r="R12" i="3"/>
  <c r="S12" i="3"/>
  <c r="T12" i="3"/>
  <c r="U12" i="3"/>
  <c r="V12" i="3"/>
  <c r="W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F11" i="3"/>
  <c r="H11" i="3"/>
  <c r="O11" i="3"/>
  <c r="R11" i="3"/>
  <c r="S11" i="3"/>
  <c r="T11" i="3"/>
  <c r="U11" i="3"/>
  <c r="V11" i="3"/>
  <c r="W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F10" i="3"/>
  <c r="H10" i="3"/>
  <c r="H23" i="3" s="1"/>
  <c r="F44" i="4" s="1"/>
  <c r="G44" i="4" s="1"/>
  <c r="G61" i="4" s="1"/>
  <c r="O10" i="3"/>
  <c r="R10" i="3"/>
  <c r="S10" i="3"/>
  <c r="T10" i="3"/>
  <c r="U10" i="3"/>
  <c r="V10" i="3"/>
  <c r="W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F9" i="3"/>
  <c r="H9" i="3"/>
  <c r="O9" i="3"/>
  <c r="R9" i="3"/>
  <c r="R23" i="3" s="1"/>
  <c r="Q44" i="4" s="1"/>
  <c r="Q61" i="4" s="1"/>
  <c r="Q25" i="4" s="1"/>
  <c r="S9" i="3"/>
  <c r="T9" i="3"/>
  <c r="U9" i="3"/>
  <c r="V9" i="3"/>
  <c r="W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F8" i="3"/>
  <c r="H8" i="3"/>
  <c r="O8" i="3"/>
  <c r="R8" i="3"/>
  <c r="S8" i="3"/>
  <c r="T8" i="3"/>
  <c r="U8" i="3"/>
  <c r="V8" i="3"/>
  <c r="W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U8" i="3"/>
  <c r="F7" i="3"/>
  <c r="H7" i="3"/>
  <c r="O7" i="3"/>
  <c r="R7" i="3"/>
  <c r="S7" i="3"/>
  <c r="T7" i="3"/>
  <c r="T23" i="3" s="1"/>
  <c r="S44" i="4" s="1"/>
  <c r="S61" i="4" s="1"/>
  <c r="S25" i="4" s="1"/>
  <c r="U7" i="3"/>
  <c r="U23" i="3" s="1"/>
  <c r="T44" i="4" s="1"/>
  <c r="T61" i="4" s="1"/>
  <c r="T25" i="4" s="1"/>
  <c r="V7" i="3"/>
  <c r="W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F6" i="3"/>
  <c r="F23" i="3" s="1"/>
  <c r="H6" i="3"/>
  <c r="O6" i="3"/>
  <c r="R6" i="3"/>
  <c r="S6" i="3"/>
  <c r="T6" i="3"/>
  <c r="U6" i="3"/>
  <c r="V6" i="3"/>
  <c r="W6" i="3"/>
  <c r="W23" i="3" s="1"/>
  <c r="V44" i="4" s="1"/>
  <c r="V61" i="4" s="1"/>
  <c r="V25" i="4" s="1"/>
  <c r="Y6" i="3"/>
  <c r="Z6" i="3"/>
  <c r="Z23" i="3" s="1"/>
  <c r="Y44" i="4" s="1"/>
  <c r="Y61" i="4" s="1"/>
  <c r="Y25" i="4" s="1"/>
  <c r="AA6" i="3"/>
  <c r="AB6" i="3"/>
  <c r="AC6" i="3"/>
  <c r="AD6" i="3"/>
  <c r="AE6" i="3"/>
  <c r="AF6" i="3"/>
  <c r="AG6" i="3"/>
  <c r="AH6" i="3"/>
  <c r="AH23" i="3" s="1"/>
  <c r="AG44" i="4" s="1"/>
  <c r="AG61" i="4" s="1"/>
  <c r="AG25" i="4" s="1"/>
  <c r="AI6" i="3"/>
  <c r="AI23" i="3" s="1"/>
  <c r="AH44" i="4" s="1"/>
  <c r="AH61" i="4" s="1"/>
  <c r="AH25" i="4" s="1"/>
  <c r="AJ6" i="3"/>
  <c r="AJ23" i="3" s="1"/>
  <c r="AI44" i="4" s="1"/>
  <c r="AI61" i="4" s="1"/>
  <c r="AI25" i="4" s="1"/>
  <c r="AK6" i="3"/>
  <c r="AK23" i="3" s="1"/>
  <c r="AJ44" i="4" s="1"/>
  <c r="AJ61" i="4" s="1"/>
  <c r="AJ25" i="4" s="1"/>
  <c r="AL6" i="3"/>
  <c r="AM6" i="3"/>
  <c r="AN6" i="3"/>
  <c r="AO6" i="3"/>
  <c r="AP6" i="3"/>
  <c r="AQ6" i="3"/>
  <c r="AR6" i="3"/>
  <c r="AS6" i="3"/>
  <c r="AT6" i="3"/>
  <c r="AU6" i="3"/>
  <c r="J13" i="3"/>
  <c r="L13" i="3" s="1"/>
  <c r="X13" i="3" s="1"/>
  <c r="J8" i="3"/>
  <c r="J47" i="3"/>
  <c r="J30" i="3"/>
  <c r="AA80" i="3" l="1"/>
  <c r="Z101" i="4" s="1"/>
  <c r="Z118" i="4" s="1"/>
  <c r="Z28" i="4" s="1"/>
  <c r="AS80" i="3"/>
  <c r="AR101" i="4" s="1"/>
  <c r="AR118" i="4" s="1"/>
  <c r="AR28" i="4" s="1"/>
  <c r="Y80" i="3"/>
  <c r="X101" i="4" s="1"/>
  <c r="X118" i="4" s="1"/>
  <c r="X28" i="4" s="1"/>
  <c r="AD80" i="3"/>
  <c r="AC101" i="4" s="1"/>
  <c r="AC118" i="4" s="1"/>
  <c r="AC28" i="4" s="1"/>
  <c r="AR80" i="3"/>
  <c r="AQ101" i="4" s="1"/>
  <c r="AQ118" i="4" s="1"/>
  <c r="AQ28" i="4" s="1"/>
  <c r="W80" i="3"/>
  <c r="V101" i="4" s="1"/>
  <c r="V118" i="4" s="1"/>
  <c r="V28" i="4" s="1"/>
  <c r="AC80" i="3"/>
  <c r="AB101" i="4" s="1"/>
  <c r="AB118" i="4" s="1"/>
  <c r="AB28" i="4" s="1"/>
  <c r="AQ80" i="3"/>
  <c r="AP101" i="4" s="1"/>
  <c r="AP118" i="4" s="1"/>
  <c r="AP28" i="4" s="1"/>
  <c r="AI80" i="3"/>
  <c r="AH101" i="4" s="1"/>
  <c r="AH118" i="4" s="1"/>
  <c r="AH28" i="4" s="1"/>
  <c r="AG80" i="3"/>
  <c r="AF101" i="4" s="1"/>
  <c r="AF118" i="4" s="1"/>
  <c r="AF28" i="4" s="1"/>
  <c r="V80" i="3"/>
  <c r="U101" i="4" s="1"/>
  <c r="U118" i="4" s="1"/>
  <c r="U28" i="4" s="1"/>
  <c r="AB80" i="3"/>
  <c r="AA101" i="4" s="1"/>
  <c r="AA118" i="4" s="1"/>
  <c r="AA28" i="4" s="1"/>
  <c r="AH80" i="3"/>
  <c r="AG101" i="4" s="1"/>
  <c r="AG118" i="4" s="1"/>
  <c r="AG28" i="4" s="1"/>
  <c r="AG42" i="4" s="1"/>
  <c r="AG5" i="4" s="1"/>
  <c r="AG23" i="4" s="1"/>
  <c r="AN80" i="3"/>
  <c r="AM101" i="4" s="1"/>
  <c r="AM118" i="4" s="1"/>
  <c r="AM28" i="4" s="1"/>
  <c r="S80" i="3"/>
  <c r="R101" i="4" s="1"/>
  <c r="R118" i="4" s="1"/>
  <c r="R28" i="4" s="1"/>
  <c r="AE61" i="3"/>
  <c r="AD82" i="4" s="1"/>
  <c r="AD99" i="4" s="1"/>
  <c r="AD27" i="4" s="1"/>
  <c r="AC61" i="3"/>
  <c r="AB82" i="4" s="1"/>
  <c r="AB99" i="4" s="1"/>
  <c r="AB27" i="4" s="1"/>
  <c r="AF61" i="3"/>
  <c r="AE82" i="4" s="1"/>
  <c r="AE99" i="4" s="1"/>
  <c r="AE27" i="4" s="1"/>
  <c r="AD61" i="3"/>
  <c r="AC82" i="4" s="1"/>
  <c r="AC99" i="4" s="1"/>
  <c r="AC27" i="4" s="1"/>
  <c r="AI61" i="3"/>
  <c r="AH82" i="4" s="1"/>
  <c r="AH99" i="4" s="1"/>
  <c r="AH27" i="4" s="1"/>
  <c r="AH42" i="4" s="1"/>
  <c r="AH5" i="4" s="1"/>
  <c r="AH23" i="4" s="1"/>
  <c r="AH61" i="3"/>
  <c r="AG82" i="4" s="1"/>
  <c r="AG99" i="4" s="1"/>
  <c r="AG27" i="4" s="1"/>
  <c r="AB61" i="3"/>
  <c r="AA82" i="4" s="1"/>
  <c r="AA99" i="4" s="1"/>
  <c r="AA27" i="4" s="1"/>
  <c r="AG61" i="3"/>
  <c r="AF82" i="4" s="1"/>
  <c r="AF99" i="4" s="1"/>
  <c r="AF27" i="4" s="1"/>
  <c r="AU61" i="3"/>
  <c r="AT82" i="4" s="1"/>
  <c r="AT99" i="4" s="1"/>
  <c r="AT27" i="4" s="1"/>
  <c r="AA61" i="3"/>
  <c r="Z82" i="4" s="1"/>
  <c r="Z99" i="4" s="1"/>
  <c r="Z27" i="4" s="1"/>
  <c r="AT61" i="3"/>
  <c r="AS82" i="4" s="1"/>
  <c r="AS99" i="4" s="1"/>
  <c r="AS27" i="4" s="1"/>
  <c r="AE42" i="3"/>
  <c r="AD63" i="4" s="1"/>
  <c r="AD80" i="4" s="1"/>
  <c r="AD26" i="4" s="1"/>
  <c r="R42" i="3"/>
  <c r="Q63" i="4" s="1"/>
  <c r="Q80" i="4" s="1"/>
  <c r="Q26" i="4" s="1"/>
  <c r="AJ42" i="3"/>
  <c r="AI63" i="4" s="1"/>
  <c r="AI80" i="4" s="1"/>
  <c r="AI26" i="4" s="1"/>
  <c r="S42" i="3"/>
  <c r="R63" i="4" s="1"/>
  <c r="R80" i="4" s="1"/>
  <c r="R26" i="4" s="1"/>
  <c r="AI42" i="3"/>
  <c r="AH63" i="4" s="1"/>
  <c r="AH80" i="4" s="1"/>
  <c r="AH26" i="4" s="1"/>
  <c r="AM42" i="3"/>
  <c r="AL63" i="4" s="1"/>
  <c r="AL80" i="4" s="1"/>
  <c r="AL26" i="4" s="1"/>
  <c r="AH42" i="3"/>
  <c r="AG63" i="4" s="1"/>
  <c r="AG80" i="4" s="1"/>
  <c r="AG26" i="4" s="1"/>
  <c r="AN42" i="3"/>
  <c r="AM63" i="4" s="1"/>
  <c r="AM80" i="4" s="1"/>
  <c r="AM26" i="4" s="1"/>
  <c r="AD42" i="3"/>
  <c r="AC63" i="4" s="1"/>
  <c r="AC80" i="4" s="1"/>
  <c r="AC26" i="4" s="1"/>
  <c r="AC42" i="4" s="1"/>
  <c r="AC5" i="4" s="1"/>
  <c r="AC23" i="4" s="1"/>
  <c r="AF42" i="3"/>
  <c r="AE63" i="4" s="1"/>
  <c r="AE80" i="4" s="1"/>
  <c r="AE26" i="4" s="1"/>
  <c r="AG42" i="3"/>
  <c r="AF63" i="4" s="1"/>
  <c r="AF80" i="4" s="1"/>
  <c r="AF26" i="4" s="1"/>
  <c r="AL23" i="3"/>
  <c r="AK44" i="4" s="1"/>
  <c r="AK61" i="4" s="1"/>
  <c r="AK25" i="4" s="1"/>
  <c r="AG23" i="3"/>
  <c r="AF44" i="4" s="1"/>
  <c r="AF61" i="4" s="1"/>
  <c r="AF25" i="4" s="1"/>
  <c r="AQ23" i="3"/>
  <c r="AP44" i="4" s="1"/>
  <c r="AP61" i="4" s="1"/>
  <c r="AP25" i="4" s="1"/>
  <c r="AD23" i="3"/>
  <c r="AC44" i="4" s="1"/>
  <c r="AC61" i="4" s="1"/>
  <c r="AC25" i="4" s="1"/>
  <c r="AB23" i="3"/>
  <c r="AA44" i="4" s="1"/>
  <c r="AA61" i="4" s="1"/>
  <c r="AA25" i="4" s="1"/>
  <c r="AN23" i="3"/>
  <c r="AM44" i="4" s="1"/>
  <c r="AM61" i="4" s="1"/>
  <c r="AM25" i="4" s="1"/>
  <c r="S23" i="3"/>
  <c r="R44" i="4" s="1"/>
  <c r="R61" i="4" s="1"/>
  <c r="R25" i="4" s="1"/>
  <c r="V23" i="3"/>
  <c r="U44" i="4" s="1"/>
  <c r="U61" i="4" s="1"/>
  <c r="U25" i="4" s="1"/>
  <c r="AP23" i="3"/>
  <c r="AO44" i="4" s="1"/>
  <c r="AO61" i="4" s="1"/>
  <c r="AO25" i="4" s="1"/>
  <c r="AC23" i="3"/>
  <c r="AB44" i="4" s="1"/>
  <c r="AB61" i="4" s="1"/>
  <c r="AB25" i="4" s="1"/>
  <c r="AO23" i="3"/>
  <c r="AN44" i="4" s="1"/>
  <c r="AN61" i="4" s="1"/>
  <c r="AN25" i="4" s="1"/>
  <c r="AU23" i="3"/>
  <c r="AT44" i="4" s="1"/>
  <c r="AT61" i="4" s="1"/>
  <c r="AT25" i="4" s="1"/>
  <c r="AA23" i="3"/>
  <c r="Z44" i="4" s="1"/>
  <c r="Z61" i="4" s="1"/>
  <c r="Z25" i="4" s="1"/>
  <c r="AM23" i="3"/>
  <c r="AL44" i="4" s="1"/>
  <c r="AL61" i="4" s="1"/>
  <c r="AL25" i="4" s="1"/>
  <c r="AT23" i="3"/>
  <c r="AS44" i="4" s="1"/>
  <c r="AS61" i="4" s="1"/>
  <c r="AS25" i="4" s="1"/>
  <c r="D44" i="4"/>
  <c r="E44" i="4" s="1"/>
  <c r="E61" i="4" s="1"/>
  <c r="D25" i="4" s="1"/>
  <c r="E25" i="4" s="1"/>
  <c r="E82" i="4"/>
  <c r="F25" i="4"/>
  <c r="G25" i="4" s="1"/>
  <c r="D101" i="4"/>
  <c r="E101" i="4" s="1"/>
  <c r="E118" i="4" s="1"/>
  <c r="J49" i="3"/>
  <c r="L49" i="3" s="1"/>
  <c r="X49" i="3" s="1"/>
  <c r="K49" i="3"/>
  <c r="G118" i="4"/>
  <c r="F28" i="4" s="1"/>
  <c r="G28" i="4" s="1"/>
  <c r="W42" i="3"/>
  <c r="V63" i="4" s="1"/>
  <c r="V80" i="4" s="1"/>
  <c r="V26" i="4" s="1"/>
  <c r="AF23" i="3"/>
  <c r="AE44" i="4" s="1"/>
  <c r="AE61" i="4" s="1"/>
  <c r="AE25" i="4" s="1"/>
  <c r="AE42" i="4" s="1"/>
  <c r="AE5" i="4" s="1"/>
  <c r="AE23" i="4" s="1"/>
  <c r="K8" i="3"/>
  <c r="AQ42" i="3"/>
  <c r="AP63" i="4" s="1"/>
  <c r="AP80" i="4" s="1"/>
  <c r="AP26" i="4" s="1"/>
  <c r="V42" i="3"/>
  <c r="U63" i="4" s="1"/>
  <c r="U80" i="4" s="1"/>
  <c r="U26" i="4" s="1"/>
  <c r="AT80" i="3"/>
  <c r="AS101" i="4" s="1"/>
  <c r="AS118" i="4" s="1"/>
  <c r="AS28" i="4" s="1"/>
  <c r="Z80" i="3"/>
  <c r="Y101" i="4" s="1"/>
  <c r="Y118" i="4" s="1"/>
  <c r="Y28" i="4" s="1"/>
  <c r="AR42" i="3"/>
  <c r="AQ63" i="4" s="1"/>
  <c r="AQ80" i="4" s="1"/>
  <c r="AQ26" i="4" s="1"/>
  <c r="J66" i="3"/>
  <c r="AE23" i="3"/>
  <c r="AD44" i="4" s="1"/>
  <c r="AD61" i="4" s="1"/>
  <c r="AD25" i="4" s="1"/>
  <c r="AP42" i="3"/>
  <c r="AO63" i="4" s="1"/>
  <c r="AO80" i="4" s="1"/>
  <c r="AO26" i="4" s="1"/>
  <c r="U42" i="3"/>
  <c r="T63" i="4" s="1"/>
  <c r="T80" i="4" s="1"/>
  <c r="T26" i="4" s="1"/>
  <c r="J46" i="3"/>
  <c r="L46" i="3" s="1"/>
  <c r="X46" i="3" s="1"/>
  <c r="K64" i="3"/>
  <c r="U80" i="3"/>
  <c r="T101" i="4" s="1"/>
  <c r="T118" i="4" s="1"/>
  <c r="T28" i="4" s="1"/>
  <c r="AO42" i="3"/>
  <c r="AN63" i="4" s="1"/>
  <c r="AN80" i="4" s="1"/>
  <c r="AN26" i="4" s="1"/>
  <c r="T42" i="3"/>
  <c r="S63" i="4" s="1"/>
  <c r="S80" i="4" s="1"/>
  <c r="S26" i="4" s="1"/>
  <c r="S42" i="4" s="1"/>
  <c r="S5" i="4" s="1"/>
  <c r="S23" i="4" s="1"/>
  <c r="E7" i="5" s="1"/>
  <c r="E5" i="5"/>
  <c r="E16" i="5"/>
  <c r="I16" i="5" s="1"/>
  <c r="E18" i="5"/>
  <c r="I18" i="5" s="1"/>
  <c r="E15" i="5"/>
  <c r="AQ61" i="3"/>
  <c r="AP82" i="4" s="1"/>
  <c r="AP99" i="4" s="1"/>
  <c r="AP27" i="4" s="1"/>
  <c r="E11" i="5"/>
  <c r="W61" i="3"/>
  <c r="V82" i="4" s="1"/>
  <c r="V99" i="4" s="1"/>
  <c r="V27" i="4" s="1"/>
  <c r="K13" i="3"/>
  <c r="K30" i="3"/>
  <c r="V61" i="3"/>
  <c r="U82" i="4" s="1"/>
  <c r="U99" i="4" s="1"/>
  <c r="U27" i="4" s="1"/>
  <c r="J27" i="3"/>
  <c r="AP61" i="3"/>
  <c r="AO82" i="4" s="1"/>
  <c r="AO99" i="4" s="1"/>
  <c r="AO27" i="4" s="1"/>
  <c r="AO42" i="4" s="1"/>
  <c r="AO5" i="4" s="1"/>
  <c r="AO23" i="4" s="1"/>
  <c r="U61" i="3"/>
  <c r="T82" i="4" s="1"/>
  <c r="T99" i="4" s="1"/>
  <c r="T27" i="4" s="1"/>
  <c r="G63" i="4"/>
  <c r="G80" i="4" s="1"/>
  <c r="F26" i="4" s="1"/>
  <c r="G26" i="4" s="1"/>
  <c r="AS23" i="3"/>
  <c r="AR44" i="4" s="1"/>
  <c r="AR61" i="4" s="1"/>
  <c r="AR25" i="4" s="1"/>
  <c r="Y23" i="3"/>
  <c r="X44" i="4" s="1"/>
  <c r="X61" i="4" s="1"/>
  <c r="X25" i="4" s="1"/>
  <c r="X42" i="4" s="1"/>
  <c r="X5" i="4" s="1"/>
  <c r="X23" i="4" s="1"/>
  <c r="AR61" i="3"/>
  <c r="AQ82" i="4" s="1"/>
  <c r="AQ99" i="4" s="1"/>
  <c r="AQ27" i="4" s="1"/>
  <c r="AQ42" i="4" s="1"/>
  <c r="AQ5" i="4" s="1"/>
  <c r="AQ23" i="4" s="1"/>
  <c r="AO61" i="3"/>
  <c r="AN82" i="4" s="1"/>
  <c r="AN99" i="4" s="1"/>
  <c r="AN27" i="4" s="1"/>
  <c r="T61" i="3"/>
  <c r="S82" i="4" s="1"/>
  <c r="S99" i="4" s="1"/>
  <c r="S27" i="4" s="1"/>
  <c r="T80" i="3"/>
  <c r="S101" i="4" s="1"/>
  <c r="S118" i="4" s="1"/>
  <c r="S28" i="4" s="1"/>
  <c r="R80" i="3"/>
  <c r="Q101" i="4" s="1"/>
  <c r="Q118" i="4" s="1"/>
  <c r="Q28" i="4" s="1"/>
  <c r="AL80" i="3"/>
  <c r="AK101" i="4" s="1"/>
  <c r="AK118" i="4" s="1"/>
  <c r="AK28" i="4" s="1"/>
  <c r="AC42" i="3"/>
  <c r="AB63" i="4" s="1"/>
  <c r="AB80" i="4" s="1"/>
  <c r="AB26" i="4" s="1"/>
  <c r="AM61" i="3"/>
  <c r="AL82" i="4" s="1"/>
  <c r="AL99" i="4" s="1"/>
  <c r="AL27" i="4" s="1"/>
  <c r="R61" i="3"/>
  <c r="Q82" i="4" s="1"/>
  <c r="Q99" i="4" s="1"/>
  <c r="Q27" i="4" s="1"/>
  <c r="J25" i="3"/>
  <c r="K25" i="3"/>
  <c r="L99" i="3"/>
  <c r="D120" i="4"/>
  <c r="S61" i="3"/>
  <c r="R82" i="4" s="1"/>
  <c r="R99" i="4" s="1"/>
  <c r="R27" i="4" s="1"/>
  <c r="AB42" i="3"/>
  <c r="AA63" i="4" s="1"/>
  <c r="AA80" i="4" s="1"/>
  <c r="AA26" i="4" s="1"/>
  <c r="AL61" i="3"/>
  <c r="AK82" i="4" s="1"/>
  <c r="AK99" i="4" s="1"/>
  <c r="AK27" i="4" s="1"/>
  <c r="AM80" i="3"/>
  <c r="AL101" i="4" s="1"/>
  <c r="AL118" i="4" s="1"/>
  <c r="AL28" i="4" s="1"/>
  <c r="AL42" i="4" s="1"/>
  <c r="AL5" i="4" s="1"/>
  <c r="AL23" i="4" s="1"/>
  <c r="Y61" i="3"/>
  <c r="X82" i="4" s="1"/>
  <c r="X99" i="4" s="1"/>
  <c r="X27" i="4" s="1"/>
  <c r="AU42" i="3"/>
  <c r="AT63" i="4" s="1"/>
  <c r="AT80" i="4" s="1"/>
  <c r="AT26" i="4" s="1"/>
  <c r="AT42" i="4" s="1"/>
  <c r="AT5" i="4" s="1"/>
  <c r="AT23" i="4" s="1"/>
  <c r="AA42" i="3"/>
  <c r="Z63" i="4" s="1"/>
  <c r="Z80" i="4" s="1"/>
  <c r="Z26" i="4" s="1"/>
  <c r="Z42" i="4" s="1"/>
  <c r="Z5" i="4" s="1"/>
  <c r="Z23" i="4" s="1"/>
  <c r="AK61" i="3"/>
  <c r="AJ82" i="4" s="1"/>
  <c r="AJ99" i="4" s="1"/>
  <c r="AJ27" i="4" s="1"/>
  <c r="AJ42" i="4" s="1"/>
  <c r="AJ5" i="4" s="1"/>
  <c r="AJ23" i="4" s="1"/>
  <c r="H61" i="3"/>
  <c r="AO80" i="3"/>
  <c r="AN101" i="4" s="1"/>
  <c r="AN118" i="4" s="1"/>
  <c r="AN28" i="4" s="1"/>
  <c r="AR23" i="3"/>
  <c r="AQ44" i="4" s="1"/>
  <c r="AQ61" i="4" s="1"/>
  <c r="AQ25" i="4" s="1"/>
  <c r="AN61" i="3"/>
  <c r="AM82" i="4" s="1"/>
  <c r="AM99" i="4" s="1"/>
  <c r="AM27" i="4" s="1"/>
  <c r="AT42" i="3"/>
  <c r="AS63" i="4" s="1"/>
  <c r="AS80" i="4" s="1"/>
  <c r="AS26" i="4" s="1"/>
  <c r="Z42" i="3"/>
  <c r="Y63" i="4" s="1"/>
  <c r="Y80" i="4" s="1"/>
  <c r="Y26" i="4" s="1"/>
  <c r="AJ61" i="3"/>
  <c r="AI82" i="4" s="1"/>
  <c r="AI99" i="4" s="1"/>
  <c r="AI27" i="4" s="1"/>
  <c r="AI42" i="4" s="1"/>
  <c r="AI5" i="4" s="1"/>
  <c r="AI23" i="4" s="1"/>
  <c r="AP80" i="3"/>
  <c r="AO101" i="4" s="1"/>
  <c r="AO118" i="4" s="1"/>
  <c r="AO28" i="4" s="1"/>
  <c r="L31" i="3"/>
  <c r="X31" i="3" s="1"/>
  <c r="AS61" i="3"/>
  <c r="AR82" i="4" s="1"/>
  <c r="AR99" i="4" s="1"/>
  <c r="AR27" i="4" s="1"/>
  <c r="J6" i="3"/>
  <c r="AS42" i="3"/>
  <c r="AR63" i="4" s="1"/>
  <c r="AR80" i="4" s="1"/>
  <c r="AR26" i="4" s="1"/>
  <c r="Y42" i="3"/>
  <c r="X63" i="4" s="1"/>
  <c r="X80" i="4" s="1"/>
  <c r="X26" i="4" s="1"/>
  <c r="L30" i="3"/>
  <c r="X30" i="3" s="1"/>
  <c r="L82" i="3"/>
  <c r="X82" i="3" s="1"/>
  <c r="X99" i="3" s="1"/>
  <c r="W120" i="4" s="1"/>
  <c r="W137" i="4" s="1"/>
  <c r="W29" i="4" s="1"/>
  <c r="L8" i="3"/>
  <c r="X8" i="3" s="1"/>
  <c r="T42" i="4"/>
  <c r="T5" i="4" s="1"/>
  <c r="T23" i="4" s="1"/>
  <c r="D28" i="4"/>
  <c r="E28" i="4" s="1"/>
  <c r="AU42" i="4"/>
  <c r="AU5" i="4" s="1"/>
  <c r="AU23" i="4" s="1"/>
  <c r="AA42" i="4"/>
  <c r="AA5" i="4" s="1"/>
  <c r="AA23" i="4" s="1"/>
  <c r="D26" i="4"/>
  <c r="K23" i="4"/>
  <c r="Y42" i="4"/>
  <c r="Y5" i="4" s="1"/>
  <c r="Y23" i="4" s="1"/>
  <c r="AD42" i="4"/>
  <c r="AD5" i="4" s="1"/>
  <c r="AD23" i="4" s="1"/>
  <c r="L66" i="3"/>
  <c r="X66" i="3" s="1"/>
  <c r="K66" i="3"/>
  <c r="L64" i="3"/>
  <c r="X64" i="3" s="1"/>
  <c r="L48" i="3"/>
  <c r="X48" i="3" s="1"/>
  <c r="K48" i="3"/>
  <c r="L47" i="3"/>
  <c r="X47" i="3" s="1"/>
  <c r="K47" i="3"/>
  <c r="L45" i="3"/>
  <c r="X45" i="3" s="1"/>
  <c r="K45" i="3"/>
  <c r="L27" i="3"/>
  <c r="X27" i="3" s="1"/>
  <c r="K27" i="3"/>
  <c r="AK42" i="4" l="1"/>
  <c r="AK5" i="4" s="1"/>
  <c r="AK23" i="4" s="1"/>
  <c r="AM42" i="4"/>
  <c r="AM5" i="4" s="1"/>
  <c r="AM23" i="4" s="1"/>
  <c r="AF42" i="4"/>
  <c r="AF5" i="4" s="1"/>
  <c r="AF23" i="4" s="1"/>
  <c r="AP42" i="4"/>
  <c r="AP5" i="4" s="1"/>
  <c r="AP23" i="4" s="1"/>
  <c r="R42" i="4"/>
  <c r="R5" i="4" s="1"/>
  <c r="R23" i="4" s="1"/>
  <c r="V42" i="4"/>
  <c r="V5" i="4" s="1"/>
  <c r="V23" i="4" s="1"/>
  <c r="AN42" i="4"/>
  <c r="AN5" i="4" s="1"/>
  <c r="AN23" i="4" s="1"/>
  <c r="Q42" i="4"/>
  <c r="Q5" i="4" s="1"/>
  <c r="Q23" i="4" s="1"/>
  <c r="AR42" i="4"/>
  <c r="AR5" i="4" s="1"/>
  <c r="AR23" i="4" s="1"/>
  <c r="AS42" i="4"/>
  <c r="AS5" i="4" s="1"/>
  <c r="AS23" i="4" s="1"/>
  <c r="U42" i="4"/>
  <c r="U5" i="4" s="1"/>
  <c r="U23" i="4" s="1"/>
  <c r="AB42" i="4"/>
  <c r="AB5" i="4" s="1"/>
  <c r="AB23" i="4" s="1"/>
  <c r="I7" i="5"/>
  <c r="E13" i="5"/>
  <c r="I11" i="5"/>
  <c r="E14" i="5"/>
  <c r="I14" i="5" s="1"/>
  <c r="K29" i="3"/>
  <c r="J29" i="3"/>
  <c r="L29" i="3" s="1"/>
  <c r="X29" i="3" s="1"/>
  <c r="J11" i="3"/>
  <c r="L11" i="3" s="1"/>
  <c r="X11" i="3" s="1"/>
  <c r="K11" i="3"/>
  <c r="E120" i="4"/>
  <c r="J120" i="4"/>
  <c r="K46" i="3"/>
  <c r="K26" i="3"/>
  <c r="J26" i="3"/>
  <c r="L26" i="3" s="1"/>
  <c r="X26" i="3" s="1"/>
  <c r="E99" i="4"/>
  <c r="E6" i="5"/>
  <c r="I6" i="5" s="1"/>
  <c r="I5" i="5"/>
  <c r="J67" i="3"/>
  <c r="L67" i="3" s="1"/>
  <c r="X67" i="3" s="1"/>
  <c r="K67" i="3"/>
  <c r="J10" i="3"/>
  <c r="L10" i="3" s="1"/>
  <c r="X10" i="3" s="1"/>
  <c r="K10" i="3"/>
  <c r="K6" i="3"/>
  <c r="J44" i="3"/>
  <c r="K44" i="3"/>
  <c r="L25" i="3"/>
  <c r="X25" i="3" s="1"/>
  <c r="J12" i="3"/>
  <c r="L12" i="3" s="1"/>
  <c r="X12" i="3" s="1"/>
  <c r="K12" i="3"/>
  <c r="F82" i="4"/>
  <c r="L6" i="3"/>
  <c r="X6" i="3" s="1"/>
  <c r="J68" i="3"/>
  <c r="L68" i="3" s="1"/>
  <c r="X68" i="3" s="1"/>
  <c r="K68" i="3"/>
  <c r="J9" i="3"/>
  <c r="L9" i="3" s="1"/>
  <c r="X9" i="3" s="1"/>
  <c r="K9" i="3"/>
  <c r="K7" i="3"/>
  <c r="J7" i="3"/>
  <c r="L7" i="3" s="1"/>
  <c r="X7" i="3" s="1"/>
  <c r="I15" i="5"/>
  <c r="E17" i="5"/>
  <c r="I17" i="5" s="1"/>
  <c r="J63" i="3"/>
  <c r="K63" i="3"/>
  <c r="J65" i="3"/>
  <c r="L65" i="3" s="1"/>
  <c r="X65" i="3" s="1"/>
  <c r="K65" i="3"/>
  <c r="E26" i="4"/>
  <c r="X42" i="3" l="1"/>
  <c r="W63" i="4" s="1"/>
  <c r="W80" i="4" s="1"/>
  <c r="W26" i="4" s="1"/>
  <c r="J61" i="3"/>
  <c r="L44" i="3"/>
  <c r="X44" i="3" s="1"/>
  <c r="X61" i="3" s="1"/>
  <c r="W82" i="4" s="1"/>
  <c r="W99" i="4" s="1"/>
  <c r="W27" i="4" s="1"/>
  <c r="I13" i="5"/>
  <c r="J42" i="3"/>
  <c r="J23" i="3"/>
  <c r="D27" i="4"/>
  <c r="E8" i="5"/>
  <c r="X23" i="3"/>
  <c r="W44" i="4" s="1"/>
  <c r="W61" i="4" s="1"/>
  <c r="W25" i="4" s="1"/>
  <c r="G82" i="4"/>
  <c r="E137" i="4"/>
  <c r="K120" i="4"/>
  <c r="L63" i="3"/>
  <c r="X63" i="3" s="1"/>
  <c r="X80" i="3" s="1"/>
  <c r="W101" i="4" s="1"/>
  <c r="W118" i="4" s="1"/>
  <c r="W28" i="4" s="1"/>
  <c r="J80" i="3"/>
  <c r="L80" i="3" l="1"/>
  <c r="E20" i="5"/>
  <c r="I20" i="5" s="1"/>
  <c r="I8" i="5"/>
  <c r="E19" i="5"/>
  <c r="E24" i="5"/>
  <c r="I24" i="5" s="1"/>
  <c r="E23" i="5"/>
  <c r="I23" i="5" s="1"/>
  <c r="E22" i="5"/>
  <c r="I22" i="5" s="1"/>
  <c r="E21" i="5"/>
  <c r="I21" i="5" s="1"/>
  <c r="E27" i="4"/>
  <c r="L23" i="3"/>
  <c r="K137" i="4"/>
  <c r="D29" i="4"/>
  <c r="G99" i="4"/>
  <c r="L42" i="3"/>
  <c r="W42" i="4"/>
  <c r="W5" i="4" s="1"/>
  <c r="W23" i="4" s="1"/>
  <c r="I29" i="5" s="1"/>
  <c r="L61" i="3"/>
  <c r="F27" i="4" l="1"/>
  <c r="I19" i="5"/>
  <c r="E25" i="5"/>
  <c r="I82" i="4"/>
  <c r="J82" i="4"/>
  <c r="I44" i="4"/>
  <c r="J44" i="4"/>
  <c r="E42" i="4"/>
  <c r="E29" i="4"/>
  <c r="K29" i="4" s="1"/>
  <c r="J29" i="4"/>
  <c r="I63" i="4"/>
  <c r="J63" i="4"/>
  <c r="I101" i="4"/>
  <c r="J101" i="4"/>
  <c r="I118" i="4" l="1"/>
  <c r="K101" i="4"/>
  <c r="I80" i="4"/>
  <c r="K63" i="4"/>
  <c r="D5" i="4"/>
  <c r="I61" i="4"/>
  <c r="K44" i="4"/>
  <c r="I99" i="4"/>
  <c r="K82" i="4"/>
  <c r="I25" i="5"/>
  <c r="E27" i="5"/>
  <c r="I27" i="5" s="1"/>
  <c r="E26" i="5"/>
  <c r="G27" i="4"/>
  <c r="K99" i="4" l="1"/>
  <c r="K61" i="4"/>
  <c r="K80" i="4"/>
  <c r="G42" i="4"/>
  <c r="I26" i="5"/>
  <c r="I28" i="5"/>
  <c r="E5" i="4"/>
  <c r="K118" i="4"/>
  <c r="I28" i="4" l="1"/>
  <c r="K28" i="4" s="1"/>
  <c r="J28" i="4"/>
  <c r="F5" i="4"/>
  <c r="I30" i="5"/>
  <c r="I31" i="5" s="1"/>
  <c r="I32" i="5" s="1"/>
  <c r="I26" i="4"/>
  <c r="K26" i="4" s="1"/>
  <c r="J26" i="4"/>
  <c r="I25" i="4"/>
  <c r="J25" i="4"/>
  <c r="I27" i="4"/>
  <c r="K27" i="4" s="1"/>
  <c r="J27" i="4"/>
  <c r="E32" i="5" l="1"/>
  <c r="I33" i="5"/>
  <c r="G5" i="4"/>
  <c r="I42" i="4"/>
  <c r="K25" i="4"/>
  <c r="K42" i="4" l="1"/>
  <c r="E33" i="5"/>
  <c r="I5" i="4" l="1"/>
  <c r="K5" i="4" s="1"/>
  <c r="J5" i="4"/>
</calcChain>
</file>

<file path=xl/sharedStrings.xml><?xml version="1.0" encoding="utf-8"?>
<sst xmlns="http://schemas.openxmlformats.org/spreadsheetml/2006/main" count="423" uniqueCount="151">
  <si>
    <t>01. 1. 철거공사</t>
  </si>
  <si>
    <t>0101. 1동 캘러홀 철거</t>
  </si>
  <si>
    <t>0102. 2동 신애학사 철거</t>
  </si>
  <si>
    <t>0103. 3동 씰채플(예배당) 철거</t>
  </si>
  <si>
    <t>0104. 4동 프리차드홀 철거</t>
  </si>
  <si>
    <t>0105. 5 기계설비공사 철거</t>
  </si>
  <si>
    <t>단위</t>
  </si>
  <si>
    <t>건설폐기물수집운반비(상차+운반비)</t>
  </si>
  <si>
    <t>24톤 덤프트럭, 건설폐재류, 30km</t>
  </si>
  <si>
    <t>TON</t>
  </si>
  <si>
    <t>한국건설폐기물수집운반</t>
  </si>
  <si>
    <t>24톤 암롤트럭, 혼합건설폐기물, 30km</t>
  </si>
  <si>
    <t>폐자재처리수수료</t>
  </si>
  <si>
    <t>건설폐기물</t>
  </si>
  <si>
    <t>톤</t>
  </si>
  <si>
    <t>부가세별도</t>
  </si>
  <si>
    <t>건축폐자재</t>
  </si>
  <si>
    <t>폐목재</t>
  </si>
  <si>
    <t>폐유리, 폐목재중 톱밥</t>
  </si>
  <si>
    <t>폐플라스틱</t>
  </si>
  <si>
    <t>혼합폐기물</t>
  </si>
  <si>
    <t>공 사 내 역 서</t>
  </si>
  <si>
    <t>품      명</t>
  </si>
  <si>
    <t>규      격</t>
  </si>
  <si>
    <t>수  량</t>
  </si>
  <si>
    <t>재  료  비</t>
  </si>
  <si>
    <t>노  무  비</t>
  </si>
  <si>
    <t>경      비</t>
  </si>
  <si>
    <t>합      계</t>
  </si>
  <si>
    <t>비고</t>
  </si>
  <si>
    <t>단  가</t>
  </si>
  <si>
    <t>금   액</t>
  </si>
  <si>
    <t>손료요율</t>
  </si>
  <si>
    <t>손료구분</t>
  </si>
  <si>
    <t>적용구분</t>
  </si>
  <si>
    <t>합계구분</t>
  </si>
  <si>
    <t>기계경비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</si>
  <si>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</si>
  <si>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</si>
  <si>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</si>
  <si>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</si>
  <si>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</si>
  <si>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</si>
  <si>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</si>
  <si>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</si>
  <si>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</si>
  <si>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</si>
  <si>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관급자 관급 자재대</t>
  </si>
  <si>
    <t>사용자항목2</t>
  </si>
  <si>
    <t>안전관리비</t>
  </si>
  <si>
    <t>품질관리비</t>
  </si>
  <si>
    <t>사용자항목5</t>
  </si>
  <si>
    <t>사용자항목6</t>
  </si>
  <si>
    <t>사용자항목7</t>
  </si>
  <si>
    <t>사용자항목8</t>
  </si>
  <si>
    <t>사용자항목9</t>
  </si>
  <si>
    <t>사용자항목10</t>
  </si>
  <si>
    <t>사용자항목11</t>
  </si>
  <si>
    <t>사용자항목12</t>
  </si>
  <si>
    <t>사용자항목13</t>
  </si>
  <si>
    <t>사용자항목14</t>
  </si>
  <si>
    <t>사용자항목15</t>
  </si>
  <si>
    <t>사용자항목16</t>
  </si>
  <si>
    <t>사용자항목17</t>
  </si>
  <si>
    <t>사용자항목18</t>
  </si>
  <si>
    <t>사용자항목19</t>
  </si>
  <si>
    <t>간접재료비</t>
  </si>
  <si>
    <t>품목구분</t>
  </si>
  <si>
    <t>조달코드</t>
  </si>
  <si>
    <t>010101. 폐기물처리비</t>
  </si>
  <si>
    <t>합  계</t>
  </si>
  <si>
    <t>010201. 폐기물처리비</t>
  </si>
  <si>
    <t>010301. 폐기물처리비</t>
  </si>
  <si>
    <t>010401. 폐기물처리비</t>
  </si>
  <si>
    <t>010501. 폐기물처리비</t>
  </si>
  <si>
    <t>식</t>
  </si>
  <si>
    <t>공 사 집 계 표</t>
  </si>
  <si>
    <t>수량</t>
  </si>
  <si>
    <t>금    액</t>
  </si>
  <si>
    <t>과장</t>
  </si>
  <si>
    <t>담당</t>
  </si>
  <si>
    <t>검산자</t>
  </si>
  <si>
    <t>설계자</t>
  </si>
  <si>
    <t>2024년 7월  설계</t>
  </si>
  <si>
    <t>공 사 원 가 계 산 서</t>
  </si>
  <si>
    <t xml:space="preserve">                     구  분
  비   목</t>
  </si>
  <si>
    <t>구    성   비</t>
  </si>
  <si>
    <t>금      액</t>
  </si>
  <si>
    <t>비    고</t>
  </si>
  <si>
    <t>직   접   재  료  비</t>
  </si>
  <si>
    <t/>
  </si>
  <si>
    <t>A1</t>
  </si>
  <si>
    <t>간   접   재  료  비</t>
  </si>
  <si>
    <t>A2</t>
  </si>
  <si>
    <t>작업설.부산물 등(△)</t>
  </si>
  <si>
    <t>A3</t>
  </si>
  <si>
    <t>소                계</t>
  </si>
  <si>
    <t>A</t>
  </si>
  <si>
    <t>직   접   노  무  비</t>
  </si>
  <si>
    <t>B1</t>
  </si>
  <si>
    <t>간   접   노  무  비</t>
  </si>
  <si>
    <t>B2</t>
  </si>
  <si>
    <t>B</t>
  </si>
  <si>
    <t>기    계    경    비</t>
  </si>
  <si>
    <t>C4</t>
  </si>
  <si>
    <t>산  재  보   험   료</t>
  </si>
  <si>
    <t>C10</t>
  </si>
  <si>
    <t>고  용  보   험   료</t>
  </si>
  <si>
    <t>C11</t>
  </si>
  <si>
    <t>건  강  보   험   료</t>
  </si>
  <si>
    <t>C12</t>
  </si>
  <si>
    <t>연  금  보   험   료</t>
  </si>
  <si>
    <t>C13</t>
  </si>
  <si>
    <t>노인 장기 요양보험료</t>
  </si>
  <si>
    <t>C14</t>
  </si>
  <si>
    <t>퇴 직 공 제 부 금 비</t>
  </si>
  <si>
    <t>C15</t>
  </si>
  <si>
    <t>산업 안전 보건관리비</t>
  </si>
  <si>
    <t>C16</t>
  </si>
  <si>
    <t>기    타    경    비</t>
  </si>
  <si>
    <t>C20</t>
  </si>
  <si>
    <t>환  경  보   전   비</t>
  </si>
  <si>
    <t>C25</t>
  </si>
  <si>
    <t>건설하도급보증수수료</t>
  </si>
  <si>
    <t>C30</t>
  </si>
  <si>
    <t>공사 이행 보증수수료</t>
  </si>
  <si>
    <t>C31</t>
  </si>
  <si>
    <t>건설기계대여보증수수료</t>
  </si>
  <si>
    <t>C32</t>
  </si>
  <si>
    <t>C</t>
  </si>
  <si>
    <t xml:space="preserve">         계</t>
  </si>
  <si>
    <t>X</t>
  </si>
  <si>
    <t>일  반   관   리  비</t>
  </si>
  <si>
    <t>D</t>
  </si>
  <si>
    <t>이                윤</t>
  </si>
  <si>
    <t>E</t>
  </si>
  <si>
    <t>폐  기  물  처 리 비</t>
  </si>
  <si>
    <t>L</t>
  </si>
  <si>
    <t>총       원       가</t>
  </si>
  <si>
    <t>F</t>
  </si>
  <si>
    <t>부   가   가  치  세</t>
  </si>
  <si>
    <t>H</t>
  </si>
  <si>
    <t>도    급    금    액</t>
  </si>
  <si>
    <t>Y</t>
  </si>
  <si>
    <t>총   공   사  금  액</t>
  </si>
  <si>
    <t>재료비</t>
  </si>
  <si>
    <t>노무비</t>
  </si>
  <si>
    <t>경  비</t>
  </si>
  <si>
    <t>순  공  사  원  가</t>
  </si>
  <si>
    <t>공사명 : 예수대학교 대학혁신지원 시설개선사업 폐기물처리비 내역서</t>
    <phoneticPr fontId="1" type="noConversion"/>
  </si>
  <si>
    <t>공사명 : 예수대학교 대학혁신지원 시설개선사업 폐기물처리비 내역서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</si>
</sst>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rgb="FF000000"/>
      <name val="굴림체"/>
      <family val="3"/>
      <charset val="129"/>
    </font>
    <font>
      <b/>
      <u/>
      <sz val="9"/>
      <color rgb="FF0000FF"/>
      <name val="굴림체"/>
      <family val="3"/>
      <charset val="129"/>
    </font>
    <font>
      <b/>
      <u/>
      <sz val="9"/>
      <color rgb="FF0000FF"/>
      <name val="맑은 고딕"/>
      <family val="2"/>
      <charset val="129"/>
      <scheme val="minor"/>
    </font>
    <font>
      <sz val="8"/>
      <color rgb="FF000080"/>
      <name val="굴림체"/>
      <family val="3"/>
      <charset val="129"/>
    </font>
    <font>
      <b/>
      <sz val="8"/>
      <color rgb="FF800000"/>
      <name val="굴림체"/>
      <family val="3"/>
      <charset val="129"/>
    </font>
    <font>
      <sz val="8"/>
      <color theme="1"/>
      <name val="굴림체"/>
      <family val="3"/>
      <charset val="129"/>
    </font>
    <font>
      <sz val="8"/>
      <color rgb="FF000000"/>
      <name val="굴림체"/>
      <family val="3"/>
      <charset val="129"/>
    </font>
    <font>
      <sz val="13"/>
      <color theme="1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CE4D6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4F4FD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right" vertical="center" shrinkToFit="1"/>
    </xf>
    <xf numFmtId="0" fontId="7" fillId="0" borderId="1" xfId="0" quotePrefix="1" applyFont="1" applyBorder="1" applyAlignment="1">
      <alignment horizontal="right" vertical="center" shrinkToFit="1"/>
    </xf>
    <xf numFmtId="0" fontId="7" fillId="0" borderId="1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center" vertical="center" shrinkToFit="1"/>
    </xf>
    <xf numFmtId="0" fontId="8" fillId="2" borderId="1" xfId="0" quotePrefix="1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left" vertical="center" shrinkToFit="1"/>
    </xf>
    <xf numFmtId="0" fontId="8" fillId="2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right" vertical="center" shrinkToFit="1"/>
    </xf>
    <xf numFmtId="0" fontId="9" fillId="0" borderId="1" xfId="0" quotePrefix="1" applyFont="1" applyBorder="1" applyAlignment="1">
      <alignment horizontal="center" vertical="center" textRotation="255"/>
    </xf>
    <xf numFmtId="0" fontId="9" fillId="0" borderId="1" xfId="0" applyFont="1" applyBorder="1">
      <alignment vertical="center"/>
    </xf>
    <xf numFmtId="0" fontId="9" fillId="0" borderId="1" xfId="0" quotePrefix="1" applyFont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8" fillId="0" borderId="11" xfId="0" quotePrefix="1" applyFont="1" applyBorder="1" applyAlignment="1">
      <alignment horizontal="left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2" xfId="0" quotePrefix="1" applyFont="1" applyBorder="1" applyAlignment="1">
      <alignment horizontal="left" vertical="center" shrinkToFit="1"/>
    </xf>
    <xf numFmtId="0" fontId="8" fillId="0" borderId="12" xfId="0" applyFont="1" applyBorder="1" applyAlignment="1">
      <alignment horizontal="right" vertical="center" shrinkToFit="1"/>
    </xf>
    <xf numFmtId="0" fontId="8" fillId="0" borderId="13" xfId="0" quotePrefix="1" applyFont="1" applyBorder="1" applyAlignment="1">
      <alignment horizontal="left" vertical="center" shrinkToFit="1"/>
    </xf>
    <xf numFmtId="0" fontId="8" fillId="0" borderId="13" xfId="0" applyFont="1" applyBorder="1" applyAlignment="1">
      <alignment horizontal="right" vertical="center" shrinkToFit="1"/>
    </xf>
    <xf numFmtId="0" fontId="8" fillId="2" borderId="1" xfId="0" quotePrefix="1" applyFont="1" applyFill="1" applyBorder="1" applyAlignment="1">
      <alignment horizontal="left" vertical="center" shrinkToFit="1"/>
    </xf>
    <xf numFmtId="0" fontId="8" fillId="0" borderId="1" xfId="0" quotePrefix="1" applyFont="1" applyBorder="1" applyAlignment="1">
      <alignment horizontal="left" vertical="center" shrinkToFit="1"/>
    </xf>
    <xf numFmtId="0" fontId="8" fillId="0" borderId="1" xfId="0" applyFont="1" applyBorder="1" applyAlignment="1">
      <alignment horizontal="right" vertical="center" shrinkToFit="1"/>
    </xf>
    <xf numFmtId="0" fontId="8" fillId="0" borderId="1" xfId="0" applyFont="1" applyBorder="1" applyAlignment="1">
      <alignment horizontal="left" vertical="center" shrinkToFit="1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quotePrefix="1" applyFont="1">
      <alignment vertical="center"/>
    </xf>
    <xf numFmtId="0" fontId="4" fillId="0" borderId="0" xfId="0" applyFont="1">
      <alignment vertical="center"/>
    </xf>
    <xf numFmtId="0" fontId="5" fillId="3" borderId="10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1" xfId="0" quotePrefix="1" applyFont="1" applyBorder="1" applyAlignment="1">
      <alignment horizontal="center" vertical="center" textRotation="255" shrinkToFit="1"/>
    </xf>
    <xf numFmtId="0" fontId="7" fillId="0" borderId="13" xfId="0" applyFont="1" applyBorder="1" applyAlignment="1">
      <alignment horizontal="center" vertical="center" textRotation="255" shrinkToFit="1"/>
    </xf>
    <xf numFmtId="0" fontId="7" fillId="0" borderId="1" xfId="0" applyFont="1" applyBorder="1" applyAlignment="1">
      <alignment horizontal="center" vertical="center" textRotation="255" shrinkToFit="1"/>
    </xf>
    <xf numFmtId="0" fontId="7" fillId="0" borderId="12" xfId="0" applyFont="1" applyBorder="1" applyAlignment="1">
      <alignment horizontal="center" vertical="center" textRotation="255" shrinkToFit="1"/>
    </xf>
    <xf numFmtId="0" fontId="7" fillId="0" borderId="11" xfId="0" applyFont="1" applyBorder="1" applyAlignment="1">
      <alignment horizontal="center" vertical="center" textRotation="255" shrinkToFit="1"/>
    </xf>
    <xf numFmtId="0" fontId="8" fillId="2" borderId="1" xfId="0" quotePrefix="1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6" fillId="4" borderId="1" xfId="0" quotePrefix="1" applyFont="1" applyFill="1" applyBorder="1" applyAlignment="1">
      <alignment horizontal="left" vertical="center" shrinkToFit="1"/>
    </xf>
    <xf numFmtId="0" fontId="6" fillId="4" borderId="1" xfId="0" applyFont="1" applyFill="1" applyBorder="1" applyAlignment="1">
      <alignment horizontal="left" vertical="center" shrinkToFit="1"/>
    </xf>
    <xf numFmtId="0" fontId="6" fillId="4" borderId="3" xfId="0" quotePrefix="1" applyFont="1" applyFill="1" applyBorder="1" applyAlignment="1">
      <alignment horizontal="left" vertical="center" shrinkToFit="1"/>
    </xf>
    <xf numFmtId="0" fontId="6" fillId="4" borderId="4" xfId="0" quotePrefix="1" applyFont="1" applyFill="1" applyBorder="1" applyAlignment="1">
      <alignment horizontal="left" vertical="center" shrinkToFit="1"/>
    </xf>
    <xf numFmtId="0" fontId="6" fillId="4" borderId="5" xfId="0" quotePrefix="1" applyFont="1" applyFill="1" applyBorder="1" applyAlignment="1">
      <alignment horizontal="left" vertical="center" shrinkToFit="1"/>
    </xf>
  </cellXfs>
  <cellStyles count="1">
    <cellStyle name="표준" xfId="0" builtinId="0"/>
  </cellStyles>
  <dxfs count="6">
    <dxf>
      <numFmt numFmtId="176" formatCode="#,###"/>
    </dxf>
    <dxf>
      <numFmt numFmtId="177" formatCode="#,##0.0#####"/>
    </dxf>
    <dxf>
      <numFmt numFmtId="176" formatCode="#,###"/>
    </dxf>
    <dxf>
      <numFmt numFmtId="177" formatCode="#,##0.0#####"/>
    </dxf>
    <dxf>
      <numFmt numFmtId="176" formatCode="#,###"/>
    </dxf>
    <dxf>
      <numFmt numFmtId="177" formatCode="#,##0.0#####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5</xdr:row>
      <xdr:rowOff>146050</xdr:rowOff>
    </xdr:from>
    <xdr:to>
      <xdr:col>8</xdr:col>
      <xdr:colOff>2584450</xdr:colOff>
      <xdr:row>7</xdr:row>
      <xdr:rowOff>158750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C801AE4-D9BA-7E6F-8687-4BC419650B3D}"/>
            </a:ext>
          </a:extLst>
        </xdr:cNvPr>
        <xdr:cNvSpPr txBox="1"/>
      </xdr:nvSpPr>
      <xdr:spPr>
        <a:xfrm>
          <a:off x="476250" y="1898650"/>
          <a:ext cx="8204200" cy="444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l"/>
          <a:r>
            <a:rPr lang="en-US" altLang="ko-KR" sz="1500" b="1">
              <a:latin typeface="굴림체" panose="020B0609000101010101" pitchFamily="49" charset="-127"/>
              <a:ea typeface="굴림체" panose="020B0609000101010101" pitchFamily="49" charset="-127"/>
            </a:rPr>
            <a:t>2024</a:t>
          </a:r>
          <a:r>
            <a:rPr lang="ko-KR" altLang="en-US" sz="1500" b="1">
              <a:latin typeface="굴림체" panose="020B0609000101010101" pitchFamily="49" charset="-127"/>
              <a:ea typeface="굴림체" panose="020B0609000101010101" pitchFamily="49" charset="-127"/>
            </a:rPr>
            <a:t>년도</a:t>
          </a:r>
        </a:p>
      </xdr:txBody>
    </xdr:sp>
    <xdr:clientData/>
  </xdr:twoCellAnchor>
  <xdr:twoCellAnchor>
    <xdr:from>
      <xdr:col>0</xdr:col>
      <xdr:colOff>63500</xdr:colOff>
      <xdr:row>8</xdr:row>
      <xdr:rowOff>12700</xdr:rowOff>
    </xdr:from>
    <xdr:to>
      <xdr:col>8</xdr:col>
      <xdr:colOff>2647950</xdr:colOff>
      <xdr:row>18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233C384-9F91-4121-D617-35EAE68B9CB3}"/>
            </a:ext>
          </a:extLst>
        </xdr:cNvPr>
        <xdr:cNvSpPr txBox="1"/>
      </xdr:nvSpPr>
      <xdr:spPr>
        <a:xfrm>
          <a:off x="63500" y="2254250"/>
          <a:ext cx="8680450" cy="18351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lang="ko-KR" altLang="en-US" sz="2800" b="1">
              <a:latin typeface="굴림체" panose="020B0609000101010101" pitchFamily="49" charset="-127"/>
              <a:ea typeface="굴림체" panose="020B0609000101010101" pitchFamily="49" charset="-127"/>
            </a:rPr>
            <a:t> 예수대학교 대학혁신지원 시설개선사업 폐기물처리비 내역서 </a:t>
          </a:r>
        </a:p>
      </xdr:txBody>
    </xdr:sp>
    <xdr:clientData/>
  </xdr:twoCellAnchor>
  <xdr:twoCellAnchor>
    <xdr:from>
      <xdr:col>0</xdr:col>
      <xdr:colOff>476250</xdr:colOff>
      <xdr:row>12</xdr:row>
      <xdr:rowOff>177800</xdr:rowOff>
    </xdr:from>
    <xdr:to>
      <xdr:col>8</xdr:col>
      <xdr:colOff>2584450</xdr:colOff>
      <xdr:row>14</xdr:row>
      <xdr:rowOff>190500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4B84753-69D1-1316-8105-763B9FF02690}"/>
            </a:ext>
          </a:extLst>
        </xdr:cNvPr>
        <xdr:cNvSpPr txBox="1"/>
      </xdr:nvSpPr>
      <xdr:spPr>
        <a:xfrm>
          <a:off x="476250" y="3441700"/>
          <a:ext cx="8204200" cy="444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l"/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 공사개요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</a:t>
          </a:r>
          <a:endParaRPr lang="ko-KR" altLang="en-US" sz="1400">
            <a:latin typeface="굴림체" panose="020B0609000101010101" pitchFamily="49" charset="-127"/>
            <a:ea typeface="굴림체" panose="020B0609000101010101" pitchFamily="49" charset="-127"/>
          </a:endParaRPr>
        </a:p>
      </xdr:txBody>
    </xdr:sp>
    <xdr:clientData/>
  </xdr:twoCellAnchor>
  <xdr:twoCellAnchor>
    <xdr:from>
      <xdr:col>0</xdr:col>
      <xdr:colOff>476250</xdr:colOff>
      <xdr:row>19</xdr:row>
      <xdr:rowOff>38100</xdr:rowOff>
    </xdr:from>
    <xdr:to>
      <xdr:col>8</xdr:col>
      <xdr:colOff>2584450</xdr:colOff>
      <xdr:row>21</xdr:row>
      <xdr:rowOff>50800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6189C87-97F3-704E-3838-E683EE04C126}"/>
            </a:ext>
          </a:extLst>
        </xdr:cNvPr>
        <xdr:cNvSpPr txBox="1"/>
      </xdr:nvSpPr>
      <xdr:spPr>
        <a:xfrm>
          <a:off x="476250" y="4813300"/>
          <a:ext cx="8204200" cy="444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l"/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 공사금액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 </a:t>
          </a:r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총공사비  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 </a:t>
          </a:r>
          <a:endParaRPr lang="ko-KR" altLang="en-US" sz="1400">
            <a:latin typeface="굴림체" panose="020B0609000101010101" pitchFamily="49" charset="-127"/>
            <a:ea typeface="굴림체" panose="020B0609000101010101" pitchFamily="49" charset="-127"/>
          </a:endParaRPr>
        </a:p>
      </xdr:txBody>
    </xdr:sp>
    <xdr:clientData/>
  </xdr:twoCellAnchor>
  <xdr:twoCellAnchor>
    <xdr:from>
      <xdr:col>1</xdr:col>
      <xdr:colOff>679450</xdr:colOff>
      <xdr:row>20</xdr:row>
      <xdr:rowOff>96520</xdr:rowOff>
    </xdr:from>
    <xdr:to>
      <xdr:col>8</xdr:col>
      <xdr:colOff>2584450</xdr:colOff>
      <xdr:row>23</xdr:row>
      <xdr:rowOff>210820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FD5EC97-87A1-649B-2E2B-F14466F4588F}"/>
            </a:ext>
          </a:extLst>
        </xdr:cNvPr>
        <xdr:cNvSpPr txBox="1"/>
      </xdr:nvSpPr>
      <xdr:spPr>
        <a:xfrm>
          <a:off x="1333500" y="5087620"/>
          <a:ext cx="7346950" cy="7620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l"/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  도급예산액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  </a:t>
          </a:r>
          <a:endParaRPr lang="ko-KR" altLang="en-US" sz="1400">
            <a:latin typeface="굴림체" panose="020B0609000101010101" pitchFamily="49" charset="-127"/>
            <a:ea typeface="굴림체" panose="020B0609000101010101" pitchFamily="49" charset="-127"/>
          </a:endParaRPr>
        </a:p>
        <a:p>
          <a:pPr algn="l"/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  관급자재대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  </a:t>
          </a:r>
          <a:endParaRPr lang="ko-KR" altLang="en-US" sz="1400">
            <a:latin typeface="굴림체" panose="020B0609000101010101" pitchFamily="49" charset="-127"/>
            <a:ea typeface="굴림체" panose="020B0609000101010101" pitchFamily="49" charset="-127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B7"/>
    <pageSetUpPr fitToPage="1"/>
  </sheetPr>
  <dimension ref="A3:L137"/>
  <sheetViews>
    <sheetView tabSelected="1" workbookViewId="0">
      <selection activeCell="D31" sqref="D31"/>
    </sheetView>
  </sheetViews>
  <sheetFormatPr defaultRowHeight="16.5" x14ac:dyDescent="0.3"/>
  <cols>
    <col min="1" max="1" width="8.625" customWidth="1"/>
    <col min="2" max="2" width="11.375" customWidth="1"/>
    <col min="3" max="3" width="8.625" customWidth="1"/>
    <col min="4" max="4" width="11.375" customWidth="1"/>
    <col min="5" max="5" width="8.625" customWidth="1"/>
    <col min="6" max="6" width="11.375" customWidth="1"/>
    <col min="7" max="7" width="8.625" customWidth="1"/>
    <col min="8" max="8" width="11.375" customWidth="1"/>
    <col min="9" max="9" width="35.625" customWidth="1"/>
  </cols>
  <sheetData>
    <row r="3" spans="1:12" ht="69.95" customHeight="1" x14ac:dyDescent="0.3">
      <c r="A3" s="16" t="s">
        <v>79</v>
      </c>
      <c r="B3" s="17"/>
      <c r="C3" s="16" t="s">
        <v>80</v>
      </c>
      <c r="D3" s="17"/>
      <c r="E3" s="16" t="s">
        <v>81</v>
      </c>
      <c r="F3" s="17"/>
      <c r="G3" s="16" t="s">
        <v>82</v>
      </c>
      <c r="H3" s="17"/>
      <c r="I3" s="18" t="s">
        <v>83</v>
      </c>
      <c r="J3" s="3"/>
    </row>
    <row r="4" spans="1:12" ht="14.65" customHeight="1" x14ac:dyDescent="0.3">
      <c r="A4" s="30"/>
      <c r="B4" s="30"/>
      <c r="C4" s="30"/>
      <c r="D4" s="30"/>
      <c r="E4" s="30"/>
      <c r="F4" s="30"/>
      <c r="G4" s="30"/>
      <c r="H4" s="30"/>
      <c r="I4" s="30"/>
    </row>
    <row r="5" spans="1:12" ht="14.65" customHeight="1" x14ac:dyDescent="0.3">
      <c r="A5" s="31"/>
      <c r="B5" s="31"/>
      <c r="C5" s="31"/>
      <c r="D5" s="31"/>
      <c r="E5" s="31"/>
      <c r="F5" s="31"/>
      <c r="G5" s="31"/>
      <c r="H5" s="31"/>
      <c r="I5" s="31"/>
      <c r="J5" s="19"/>
      <c r="K5" s="19"/>
      <c r="L5" s="19"/>
    </row>
    <row r="6" spans="1:12" ht="14.65" customHeight="1" x14ac:dyDescent="0.3">
      <c r="A6" s="31"/>
      <c r="B6" s="31"/>
      <c r="C6" s="31"/>
      <c r="D6" s="31"/>
      <c r="E6" s="31"/>
      <c r="F6" s="31"/>
      <c r="G6" s="31"/>
      <c r="H6" s="31"/>
      <c r="I6" s="31"/>
      <c r="J6" s="19"/>
      <c r="K6" s="19"/>
      <c r="L6" s="19"/>
    </row>
    <row r="7" spans="1:12" ht="14.65" customHeight="1" x14ac:dyDescent="0.3">
      <c r="A7" s="31"/>
      <c r="B7" s="31"/>
      <c r="C7" s="31"/>
      <c r="D7" s="31"/>
      <c r="E7" s="31"/>
      <c r="F7" s="31"/>
      <c r="G7" s="31"/>
      <c r="H7" s="31"/>
      <c r="I7" s="31"/>
      <c r="J7" s="19"/>
      <c r="K7" s="19"/>
      <c r="L7" s="19"/>
    </row>
    <row r="8" spans="1:12" ht="14.65" customHeight="1" x14ac:dyDescent="0.3">
      <c r="A8" s="31"/>
      <c r="B8" s="31"/>
      <c r="C8" s="31"/>
      <c r="D8" s="31"/>
      <c r="E8" s="31"/>
      <c r="F8" s="31"/>
      <c r="G8" s="31"/>
      <c r="H8" s="31"/>
      <c r="I8" s="31"/>
      <c r="J8" s="19"/>
      <c r="K8" s="19"/>
      <c r="L8" s="19"/>
    </row>
    <row r="9" spans="1:12" ht="14.65" customHeight="1" x14ac:dyDescent="0.3">
      <c r="A9" s="31"/>
      <c r="B9" s="31"/>
      <c r="C9" s="31"/>
      <c r="D9" s="31"/>
      <c r="E9" s="31"/>
      <c r="F9" s="31"/>
      <c r="G9" s="31"/>
      <c r="H9" s="31"/>
      <c r="I9" s="31"/>
      <c r="J9" s="19"/>
      <c r="K9" s="19"/>
      <c r="L9" s="19"/>
    </row>
    <row r="10" spans="1:12" ht="14.65" customHeight="1" x14ac:dyDescent="0.3">
      <c r="A10" s="31"/>
      <c r="B10" s="31"/>
      <c r="C10" s="31"/>
      <c r="D10" s="31"/>
      <c r="E10" s="31"/>
      <c r="F10" s="31"/>
      <c r="G10" s="31"/>
      <c r="H10" s="31"/>
      <c r="I10" s="31"/>
      <c r="J10" s="19"/>
      <c r="K10" s="19"/>
      <c r="L10" s="19"/>
    </row>
    <row r="11" spans="1:12" ht="14.65" customHeight="1" x14ac:dyDescent="0.3">
      <c r="A11" s="31"/>
      <c r="B11" s="31"/>
      <c r="C11" s="31"/>
      <c r="D11" s="31"/>
      <c r="E11" s="31"/>
      <c r="F11" s="31"/>
      <c r="G11" s="31"/>
      <c r="H11" s="31"/>
      <c r="I11" s="31"/>
      <c r="J11" s="19"/>
      <c r="K11" s="19"/>
      <c r="L11" s="19"/>
    </row>
    <row r="12" spans="1:12" ht="14.65" customHeight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19"/>
      <c r="K12" s="19"/>
      <c r="L12" s="19"/>
    </row>
    <row r="13" spans="1:12" ht="14.65" customHeight="1" x14ac:dyDescent="0.3">
      <c r="A13" s="31"/>
      <c r="B13" s="31"/>
      <c r="C13" s="31"/>
      <c r="D13" s="31"/>
      <c r="E13" s="31"/>
      <c r="F13" s="31"/>
      <c r="G13" s="31"/>
      <c r="H13" s="31"/>
      <c r="I13" s="31"/>
      <c r="J13" s="19"/>
      <c r="K13" s="19"/>
      <c r="L13" s="19"/>
    </row>
    <row r="14" spans="1:12" ht="14.65" customHeigh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19"/>
      <c r="K14" s="19"/>
      <c r="L14" s="19"/>
    </row>
    <row r="15" spans="1:12" ht="14.65" customHeight="1" x14ac:dyDescent="0.3">
      <c r="A15" s="31"/>
      <c r="B15" s="31"/>
      <c r="C15" s="31"/>
      <c r="D15" s="31"/>
      <c r="E15" s="31"/>
      <c r="F15" s="31"/>
      <c r="G15" s="31"/>
      <c r="H15" s="31"/>
      <c r="I15" s="31"/>
      <c r="J15" s="19"/>
      <c r="K15" s="19"/>
      <c r="L15" s="19"/>
    </row>
    <row r="16" spans="1:12" ht="14.65" customHeight="1" x14ac:dyDescent="0.3">
      <c r="A16" s="31"/>
      <c r="B16" s="31"/>
      <c r="C16" s="31"/>
      <c r="D16" s="31"/>
      <c r="E16" s="31"/>
      <c r="F16" s="31"/>
      <c r="G16" s="31"/>
      <c r="H16" s="31"/>
      <c r="I16" s="31"/>
      <c r="J16" s="19"/>
      <c r="K16" s="19"/>
      <c r="L16" s="19"/>
    </row>
    <row r="17" spans="1:12" ht="14.65" customHeight="1" x14ac:dyDescent="0.3">
      <c r="A17" s="31"/>
      <c r="B17" s="31"/>
      <c r="C17" s="31"/>
      <c r="D17" s="31"/>
      <c r="E17" s="31"/>
      <c r="F17" s="31"/>
      <c r="G17" s="31"/>
      <c r="H17" s="31"/>
      <c r="I17" s="31"/>
      <c r="J17" s="19"/>
      <c r="K17" s="19"/>
      <c r="L17" s="19"/>
    </row>
    <row r="18" spans="1:12" ht="14.65" customHeight="1" x14ac:dyDescent="0.3">
      <c r="A18" s="31"/>
      <c r="B18" s="31"/>
      <c r="C18" s="31"/>
      <c r="D18" s="31"/>
      <c r="E18" s="31"/>
      <c r="F18" s="31"/>
      <c r="G18" s="31"/>
      <c r="H18" s="31"/>
      <c r="I18" s="31"/>
      <c r="J18" s="19"/>
      <c r="K18" s="19"/>
      <c r="L18" s="19"/>
    </row>
    <row r="19" spans="1:12" ht="14.65" customHeight="1" x14ac:dyDescent="0.3">
      <c r="A19" s="31"/>
      <c r="B19" s="31"/>
      <c r="C19" s="31"/>
      <c r="D19" s="31"/>
      <c r="E19" s="31"/>
      <c r="F19" s="31"/>
      <c r="G19" s="31"/>
      <c r="H19" s="31"/>
      <c r="I19" s="31"/>
      <c r="J19" s="19"/>
      <c r="K19" s="19"/>
      <c r="L19" s="19"/>
    </row>
    <row r="20" spans="1:12" ht="14.65" customHeight="1" x14ac:dyDescent="0.3">
      <c r="A20" s="31"/>
      <c r="B20" s="31"/>
      <c r="C20" s="31"/>
      <c r="D20" s="31"/>
      <c r="E20" s="31"/>
      <c r="F20" s="31"/>
      <c r="G20" s="31"/>
      <c r="H20" s="31"/>
      <c r="I20" s="31"/>
      <c r="J20" s="19"/>
      <c r="K20" s="19"/>
      <c r="L20" s="19"/>
    </row>
    <row r="21" spans="1:12" ht="14.65" customHeight="1" x14ac:dyDescent="0.3">
      <c r="A21" s="31"/>
      <c r="B21" s="31"/>
      <c r="C21" s="31"/>
      <c r="D21" s="31"/>
      <c r="E21" s="31"/>
      <c r="F21" s="31"/>
      <c r="G21" s="31"/>
      <c r="H21" s="31"/>
      <c r="I21" s="31"/>
      <c r="J21" s="19"/>
      <c r="K21" s="19"/>
      <c r="L21" s="19"/>
    </row>
    <row r="22" spans="1:12" ht="14.65" customHeight="1" x14ac:dyDescent="0.3">
      <c r="A22" s="31"/>
      <c r="B22" s="31"/>
      <c r="C22" s="31"/>
      <c r="D22" s="31"/>
      <c r="E22" s="31"/>
      <c r="F22" s="31"/>
      <c r="G22" s="31"/>
      <c r="H22" s="31"/>
      <c r="I22" s="31"/>
      <c r="J22" s="19"/>
      <c r="K22" s="19"/>
      <c r="L22" s="19"/>
    </row>
    <row r="23" spans="1:12" ht="14.65" customHeight="1" x14ac:dyDescent="0.3">
      <c r="A23" s="31"/>
      <c r="B23" s="31"/>
      <c r="C23" s="31"/>
      <c r="D23" s="31"/>
      <c r="E23" s="31"/>
      <c r="F23" s="31"/>
      <c r="G23" s="31"/>
      <c r="H23" s="31"/>
      <c r="I23" s="31"/>
      <c r="J23" s="19"/>
      <c r="K23" s="19"/>
      <c r="L23" s="19"/>
    </row>
    <row r="24" spans="1:12" ht="14.65" customHeight="1" x14ac:dyDescent="0.3">
      <c r="A24" s="31"/>
      <c r="B24" s="31"/>
      <c r="C24" s="31"/>
      <c r="D24" s="31"/>
      <c r="E24" s="31"/>
      <c r="F24" s="31"/>
      <c r="G24" s="31"/>
      <c r="H24" s="31"/>
      <c r="I24" s="31"/>
      <c r="J24" s="19"/>
      <c r="K24" s="19"/>
      <c r="L24" s="19"/>
    </row>
    <row r="25" spans="1:12" ht="14.65" customHeight="1" x14ac:dyDescent="0.3">
      <c r="A25" s="31"/>
      <c r="B25" s="31"/>
      <c r="C25" s="31"/>
      <c r="D25" s="31"/>
      <c r="E25" s="31"/>
      <c r="F25" s="31"/>
      <c r="G25" s="31"/>
      <c r="H25" s="31"/>
      <c r="I25" s="31"/>
      <c r="J25" s="19"/>
      <c r="K25" s="19"/>
      <c r="L25" s="19"/>
    </row>
    <row r="26" spans="1:12" ht="14.65" customHeight="1" x14ac:dyDescent="0.3">
      <c r="A26" s="31"/>
      <c r="B26" s="31"/>
      <c r="C26" s="31"/>
      <c r="D26" s="31"/>
      <c r="E26" s="31"/>
      <c r="F26" s="31"/>
      <c r="G26" s="31"/>
      <c r="H26" s="31"/>
      <c r="I26" s="31"/>
      <c r="J26" s="19"/>
      <c r="K26" s="19"/>
      <c r="L26" s="19"/>
    </row>
    <row r="27" spans="1:12" ht="14.65" customHeight="1" x14ac:dyDescent="0.3">
      <c r="A27" s="31"/>
      <c r="B27" s="31"/>
      <c r="C27" s="31"/>
      <c r="D27" s="31"/>
      <c r="E27" s="31"/>
      <c r="F27" s="31"/>
      <c r="G27" s="31"/>
      <c r="H27" s="31"/>
      <c r="I27" s="31"/>
      <c r="J27" s="19"/>
      <c r="K27" s="19"/>
      <c r="L27" s="19"/>
    </row>
    <row r="28" spans="1:12" ht="14.65" customHeight="1" x14ac:dyDescent="0.3">
      <c r="A28" s="31"/>
      <c r="B28" s="31"/>
      <c r="C28" s="31"/>
      <c r="D28" s="31"/>
      <c r="E28" s="31"/>
      <c r="F28" s="31"/>
      <c r="G28" s="31"/>
      <c r="H28" s="31"/>
      <c r="I28" s="31"/>
      <c r="J28" s="19"/>
      <c r="K28" s="19"/>
      <c r="L28" s="19"/>
    </row>
    <row r="29" spans="1:12" ht="14.65" customHeight="1" x14ac:dyDescent="0.3">
      <c r="A29" s="31"/>
      <c r="B29" s="31"/>
      <c r="C29" s="31"/>
      <c r="D29" s="31"/>
      <c r="E29" s="31"/>
      <c r="F29" s="31"/>
      <c r="G29" s="31"/>
      <c r="H29" s="31"/>
      <c r="I29" s="31"/>
      <c r="J29" s="19"/>
      <c r="K29" s="19"/>
      <c r="L29" s="19"/>
    </row>
    <row r="30" spans="1:12" x14ac:dyDescent="0.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x14ac:dyDescent="0.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1:12" x14ac:dyDescent="0.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 x14ac:dyDescent="0.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1:12" x14ac:dyDescent="0.3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1:12" x14ac:dyDescent="0.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x14ac:dyDescent="0.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</row>
    <row r="38" spans="1:12" x14ac:dyDescent="0.3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1:12" x14ac:dyDescent="0.3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1:12" x14ac:dyDescent="0.3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</row>
    <row r="41" spans="1:12" x14ac:dyDescent="0.3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</row>
    <row r="42" spans="1:12" x14ac:dyDescent="0.3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1:12" x14ac:dyDescent="0.3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1:12" x14ac:dyDescent="0.3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1:12" x14ac:dyDescent="0.3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1:12" x14ac:dyDescent="0.3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1:12" x14ac:dyDescent="0.3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1:12" x14ac:dyDescent="0.3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49" spans="1:12" x14ac:dyDescent="0.3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</row>
    <row r="52" spans="1:12" x14ac:dyDescent="0.3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1:12" x14ac:dyDescent="0.3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1:12" x14ac:dyDescent="0.3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1:12" x14ac:dyDescent="0.3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1:12" x14ac:dyDescent="0.3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2" x14ac:dyDescent="0.3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1:12" x14ac:dyDescent="0.3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1:12" x14ac:dyDescent="0.3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1:12" x14ac:dyDescent="0.3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1:12" x14ac:dyDescent="0.3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1:12" x14ac:dyDescent="0.3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1:12" x14ac:dyDescent="0.3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</row>
    <row r="64" spans="1:12" x14ac:dyDescent="0.3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</row>
    <row r="65" spans="1:12" x14ac:dyDescent="0.3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</row>
    <row r="66" spans="1:12" x14ac:dyDescent="0.3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</row>
    <row r="67" spans="1:12" x14ac:dyDescent="0.3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1:12" x14ac:dyDescent="0.3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1:12" x14ac:dyDescent="0.3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1:12" x14ac:dyDescent="0.3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1:12" x14ac:dyDescent="0.3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1:12" x14ac:dyDescent="0.3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1:12" x14ac:dyDescent="0.3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1:12" x14ac:dyDescent="0.3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1:12" x14ac:dyDescent="0.3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x14ac:dyDescent="0.3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1:12" x14ac:dyDescent="0.3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1:12" x14ac:dyDescent="0.3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1:12" x14ac:dyDescent="0.3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1:12" x14ac:dyDescent="0.3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1:12" x14ac:dyDescent="0.3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1:12" x14ac:dyDescent="0.3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1:12" x14ac:dyDescent="0.3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1:12" x14ac:dyDescent="0.3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1:12" x14ac:dyDescent="0.3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2" x14ac:dyDescent="0.3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2" x14ac:dyDescent="0.3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2" x14ac:dyDescent="0.3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2" x14ac:dyDescent="0.3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2" x14ac:dyDescent="0.3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2" x14ac:dyDescent="0.3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 x14ac:dyDescent="0.3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2" x14ac:dyDescent="0.3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2" x14ac:dyDescent="0.3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2" x14ac:dyDescent="0.3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2" x14ac:dyDescent="0.3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3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3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3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3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3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3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3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3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3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3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3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3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3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3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3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3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3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3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3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3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3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3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3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3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3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3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3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3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3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3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3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3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3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3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3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3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3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  <row r="134" spans="1:12" x14ac:dyDescent="0.3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</row>
    <row r="135" spans="1:12" x14ac:dyDescent="0.3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</row>
    <row r="136" spans="1:12" x14ac:dyDescent="0.3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</row>
    <row r="137" spans="1:12" x14ac:dyDescent="0.3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</row>
  </sheetData>
  <mergeCells count="1">
    <mergeCell ref="A4:I29"/>
  </mergeCells>
  <phoneticPr fontId="1" type="noConversion"/>
  <pageMargins left="0.94085188170376355" right="0.94085188170376355" top="0.70463140926281853" bottom="0.1388888888888889" header="0.3" footer="0.1388888888888889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19D86"/>
  </sheetPr>
  <dimension ref="A1:J33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29" sqref="E29:E31"/>
    </sheetView>
  </sheetViews>
  <sheetFormatPr defaultRowHeight="16.5" x14ac:dyDescent="0.3"/>
  <cols>
    <col min="1" max="2" width="3.625" customWidth="1"/>
    <col min="3" max="3" width="15.625" style="2" customWidth="1"/>
    <col min="4" max="4" width="55.625" style="2" customWidth="1"/>
    <col min="5" max="5" width="25.625" style="4" customWidth="1"/>
    <col min="6" max="6" width="19.625" style="2" customWidth="1"/>
    <col min="7" max="11" width="0" hidden="1" customWidth="1"/>
  </cols>
  <sheetData>
    <row r="1" spans="1:9" ht="30" customHeight="1" x14ac:dyDescent="0.3">
      <c r="A1" s="32" t="s">
        <v>84</v>
      </c>
      <c r="B1" s="32"/>
      <c r="C1" s="32"/>
      <c r="D1" s="32"/>
      <c r="E1" s="32"/>
      <c r="F1" s="32"/>
    </row>
    <row r="2" spans="1:9" ht="16.350000000000001" customHeight="1" x14ac:dyDescent="0.3">
      <c r="A2" s="33" t="s">
        <v>149</v>
      </c>
      <c r="B2" s="34"/>
      <c r="C2" s="34"/>
      <c r="D2" s="34"/>
      <c r="E2" s="34"/>
      <c r="F2" s="34"/>
    </row>
    <row r="3" spans="1:9" ht="12" customHeight="1" x14ac:dyDescent="0.3">
      <c r="A3" s="35" t="s">
        <v>85</v>
      </c>
      <c r="B3" s="36"/>
      <c r="C3" s="37"/>
      <c r="D3" s="41" t="s">
        <v>86</v>
      </c>
      <c r="E3" s="41" t="s">
        <v>87</v>
      </c>
      <c r="F3" s="41" t="s">
        <v>88</v>
      </c>
    </row>
    <row r="4" spans="1:9" ht="12" customHeight="1" x14ac:dyDescent="0.3">
      <c r="A4" s="38"/>
      <c r="B4" s="39"/>
      <c r="C4" s="40"/>
      <c r="D4" s="41"/>
      <c r="E4" s="41"/>
      <c r="F4" s="41"/>
    </row>
    <row r="5" spans="1:9" ht="16.350000000000001" customHeight="1" x14ac:dyDescent="0.3">
      <c r="A5" s="42" t="s">
        <v>148</v>
      </c>
      <c r="B5" s="42" t="s">
        <v>145</v>
      </c>
      <c r="C5" s="20" t="s">
        <v>89</v>
      </c>
      <c r="D5" s="20" t="s">
        <v>90</v>
      </c>
      <c r="E5" s="21">
        <f>집계표!E23-집계표!AU23</f>
        <v>0</v>
      </c>
      <c r="F5" s="20" t="s">
        <v>90</v>
      </c>
      <c r="G5" s="1" t="s">
        <v>91</v>
      </c>
      <c r="H5">
        <v>0</v>
      </c>
      <c r="I5">
        <f t="shared" ref="I5:I27" si="0">E5</f>
        <v>0</v>
      </c>
    </row>
    <row r="6" spans="1:9" ht="16.350000000000001" customHeight="1" x14ac:dyDescent="0.3">
      <c r="A6" s="45"/>
      <c r="B6" s="45"/>
      <c r="C6" s="22" t="s">
        <v>92</v>
      </c>
      <c r="D6" s="22" t="s">
        <v>90</v>
      </c>
      <c r="E6" s="23">
        <f>ROUNDDOWN(E5*H6, 0)</f>
        <v>0</v>
      </c>
      <c r="F6" s="22" t="s">
        <v>90</v>
      </c>
      <c r="G6" s="1" t="s">
        <v>93</v>
      </c>
      <c r="H6">
        <v>0</v>
      </c>
      <c r="I6">
        <f t="shared" si="0"/>
        <v>0</v>
      </c>
    </row>
    <row r="7" spans="1:9" ht="16.350000000000001" customHeight="1" x14ac:dyDescent="0.3">
      <c r="A7" s="43"/>
      <c r="B7" s="43"/>
      <c r="C7" s="24" t="s">
        <v>94</v>
      </c>
      <c r="D7" s="24" t="s">
        <v>90</v>
      </c>
      <c r="E7" s="25">
        <f>집계표!S23</f>
        <v>0</v>
      </c>
      <c r="F7" s="24" t="s">
        <v>90</v>
      </c>
      <c r="G7" s="1" t="s">
        <v>95</v>
      </c>
      <c r="H7">
        <v>0</v>
      </c>
      <c r="I7">
        <f t="shared" si="0"/>
        <v>0</v>
      </c>
    </row>
    <row r="8" spans="1:9" ht="16.350000000000001" customHeight="1" x14ac:dyDescent="0.3">
      <c r="A8" s="44"/>
      <c r="B8" s="44"/>
      <c r="C8" s="26" t="s">
        <v>96</v>
      </c>
      <c r="D8" s="26" t="s">
        <v>90</v>
      </c>
      <c r="E8" s="15">
        <f>SUM(E5:E6)-ABS(E7)</f>
        <v>0</v>
      </c>
      <c r="F8" s="26" t="s">
        <v>90</v>
      </c>
      <c r="G8" s="1" t="s">
        <v>97</v>
      </c>
      <c r="H8">
        <v>0</v>
      </c>
      <c r="I8">
        <f t="shared" si="0"/>
        <v>0</v>
      </c>
    </row>
    <row r="9" spans="1:9" ht="16.350000000000001" customHeight="1" x14ac:dyDescent="0.3">
      <c r="A9" s="46"/>
      <c r="B9" s="42" t="s">
        <v>146</v>
      </c>
      <c r="C9" s="20" t="s">
        <v>98</v>
      </c>
      <c r="D9" s="20" t="s">
        <v>90</v>
      </c>
      <c r="E9" s="21">
        <f>집계표!G23</f>
        <v>0</v>
      </c>
      <c r="F9" s="20" t="s">
        <v>90</v>
      </c>
      <c r="G9" s="1" t="s">
        <v>99</v>
      </c>
      <c r="H9">
        <v>0</v>
      </c>
      <c r="I9">
        <f t="shared" si="0"/>
        <v>0</v>
      </c>
    </row>
    <row r="10" spans="1:9" ht="16.350000000000001" customHeight="1" x14ac:dyDescent="0.3">
      <c r="A10" s="43"/>
      <c r="B10" s="43"/>
      <c r="C10" s="24" t="s">
        <v>100</v>
      </c>
      <c r="D10" s="24" t="s">
        <v>90</v>
      </c>
      <c r="E10" s="25">
        <f>ROUNDDOWN(E9*H10, 0)</f>
        <v>0</v>
      </c>
      <c r="F10" s="24" t="s">
        <v>90</v>
      </c>
      <c r="G10" s="1" t="s">
        <v>101</v>
      </c>
      <c r="H10">
        <v>0</v>
      </c>
      <c r="I10">
        <f t="shared" si="0"/>
        <v>0</v>
      </c>
    </row>
    <row r="11" spans="1:9" ht="16.350000000000001" customHeight="1" x14ac:dyDescent="0.3">
      <c r="A11" s="44"/>
      <c r="B11" s="44"/>
      <c r="C11" s="26" t="s">
        <v>96</v>
      </c>
      <c r="D11" s="26" t="s">
        <v>90</v>
      </c>
      <c r="E11" s="15">
        <f>SUM(E9:E10)</f>
        <v>0</v>
      </c>
      <c r="F11" s="26" t="s">
        <v>90</v>
      </c>
      <c r="G11" s="1" t="s">
        <v>102</v>
      </c>
      <c r="H11">
        <v>0</v>
      </c>
      <c r="I11">
        <f t="shared" si="0"/>
        <v>0</v>
      </c>
    </row>
    <row r="12" spans="1:9" ht="16.350000000000001" customHeight="1" x14ac:dyDescent="0.3">
      <c r="A12" s="46"/>
      <c r="B12" s="42" t="s">
        <v>147</v>
      </c>
      <c r="C12" s="20" t="s">
        <v>103</v>
      </c>
      <c r="D12" s="20" t="s">
        <v>90</v>
      </c>
      <c r="E12" s="21">
        <f>집계표!I23</f>
        <v>0</v>
      </c>
      <c r="F12" s="20" t="s">
        <v>90</v>
      </c>
      <c r="G12" s="1" t="s">
        <v>104</v>
      </c>
      <c r="H12">
        <v>0</v>
      </c>
      <c r="I12">
        <f t="shared" si="0"/>
        <v>0</v>
      </c>
    </row>
    <row r="13" spans="1:9" ht="16.350000000000001" customHeight="1" x14ac:dyDescent="0.3">
      <c r="A13" s="45"/>
      <c r="B13" s="45"/>
      <c r="C13" s="22" t="s">
        <v>105</v>
      </c>
      <c r="D13" s="22" t="s">
        <v>90</v>
      </c>
      <c r="E13" s="23">
        <f>ROUNDDOWN((E11)*H13, 0)</f>
        <v>0</v>
      </c>
      <c r="F13" s="22" t="s">
        <v>90</v>
      </c>
      <c r="G13" s="1" t="s">
        <v>106</v>
      </c>
      <c r="H13">
        <v>0</v>
      </c>
      <c r="I13">
        <f t="shared" si="0"/>
        <v>0</v>
      </c>
    </row>
    <row r="14" spans="1:9" ht="16.350000000000001" customHeight="1" x14ac:dyDescent="0.3">
      <c r="A14" s="45"/>
      <c r="B14" s="45"/>
      <c r="C14" s="22" t="s">
        <v>107</v>
      </c>
      <c r="D14" s="22" t="s">
        <v>90</v>
      </c>
      <c r="E14" s="23">
        <f>ROUNDDOWN((E11)*H14, 0)</f>
        <v>0</v>
      </c>
      <c r="F14" s="22" t="s">
        <v>90</v>
      </c>
      <c r="G14" s="1" t="s">
        <v>108</v>
      </c>
      <c r="H14">
        <v>0</v>
      </c>
      <c r="I14">
        <f t="shared" si="0"/>
        <v>0</v>
      </c>
    </row>
    <row r="15" spans="1:9" ht="16.350000000000001" customHeight="1" x14ac:dyDescent="0.3">
      <c r="A15" s="45"/>
      <c r="B15" s="45"/>
      <c r="C15" s="22" t="s">
        <v>109</v>
      </c>
      <c r="D15" s="22" t="s">
        <v>90</v>
      </c>
      <c r="E15" s="23">
        <f>ROUNDDOWN((E9)*H15, 0)</f>
        <v>0</v>
      </c>
      <c r="F15" s="22" t="s">
        <v>90</v>
      </c>
      <c r="G15" s="1" t="s">
        <v>110</v>
      </c>
      <c r="H15">
        <v>0</v>
      </c>
      <c r="I15">
        <f t="shared" si="0"/>
        <v>0</v>
      </c>
    </row>
    <row r="16" spans="1:9" ht="16.350000000000001" customHeight="1" x14ac:dyDescent="0.3">
      <c r="A16" s="45"/>
      <c r="B16" s="45"/>
      <c r="C16" s="22" t="s">
        <v>111</v>
      </c>
      <c r="D16" s="22" t="s">
        <v>90</v>
      </c>
      <c r="E16" s="23">
        <f>ROUNDDOWN((E9)*H16, 0)</f>
        <v>0</v>
      </c>
      <c r="F16" s="22" t="s">
        <v>90</v>
      </c>
      <c r="G16" s="1" t="s">
        <v>112</v>
      </c>
      <c r="H16">
        <v>0</v>
      </c>
      <c r="I16">
        <f t="shared" si="0"/>
        <v>0</v>
      </c>
    </row>
    <row r="17" spans="1:10" ht="16.350000000000001" customHeight="1" x14ac:dyDescent="0.3">
      <c r="A17" s="45"/>
      <c r="B17" s="45"/>
      <c r="C17" s="22" t="s">
        <v>113</v>
      </c>
      <c r="D17" s="22" t="s">
        <v>90</v>
      </c>
      <c r="E17" s="23">
        <f>ROUNDDOWN((E15)*H17, 0)</f>
        <v>0</v>
      </c>
      <c r="F17" s="22" t="s">
        <v>90</v>
      </c>
      <c r="G17" s="1" t="s">
        <v>114</v>
      </c>
      <c r="H17">
        <v>0</v>
      </c>
      <c r="I17">
        <f t="shared" si="0"/>
        <v>0</v>
      </c>
    </row>
    <row r="18" spans="1:10" ht="16.350000000000001" customHeight="1" x14ac:dyDescent="0.3">
      <c r="A18" s="45"/>
      <c r="B18" s="45"/>
      <c r="C18" s="22" t="s">
        <v>115</v>
      </c>
      <c r="D18" s="22" t="s">
        <v>90</v>
      </c>
      <c r="E18" s="23">
        <f>ROUNDDOWN((E9)*H18, 0)</f>
        <v>0</v>
      </c>
      <c r="F18" s="22" t="s">
        <v>90</v>
      </c>
      <c r="G18" s="1" t="s">
        <v>116</v>
      </c>
      <c r="H18">
        <v>0</v>
      </c>
      <c r="I18">
        <f t="shared" si="0"/>
        <v>0</v>
      </c>
    </row>
    <row r="19" spans="1:10" ht="16.350000000000001" customHeight="1" x14ac:dyDescent="0.3">
      <c r="A19" s="45"/>
      <c r="B19" s="45"/>
      <c r="C19" s="22" t="s">
        <v>117</v>
      </c>
      <c r="D19" s="22" t="s">
        <v>90</v>
      </c>
      <c r="E19" s="23">
        <f>ROUNDDOWN((E8+E9+(0-0)/1.1)*H19, 0)</f>
        <v>0</v>
      </c>
      <c r="F19" s="22" t="s">
        <v>90</v>
      </c>
      <c r="G19" s="1" t="s">
        <v>118</v>
      </c>
      <c r="H19">
        <v>0</v>
      </c>
      <c r="I19">
        <f t="shared" si="0"/>
        <v>0</v>
      </c>
    </row>
    <row r="20" spans="1:10" ht="16.350000000000001" customHeight="1" x14ac:dyDescent="0.3">
      <c r="A20" s="45"/>
      <c r="B20" s="45"/>
      <c r="C20" s="22" t="s">
        <v>119</v>
      </c>
      <c r="D20" s="22" t="s">
        <v>90</v>
      </c>
      <c r="E20" s="23">
        <f>ROUNDDOWN((E8+E11)*H20, 0)</f>
        <v>0</v>
      </c>
      <c r="F20" s="22" t="s">
        <v>90</v>
      </c>
      <c r="G20" s="1" t="s">
        <v>120</v>
      </c>
      <c r="H20">
        <v>0</v>
      </c>
      <c r="I20">
        <f t="shared" si="0"/>
        <v>0</v>
      </c>
    </row>
    <row r="21" spans="1:10" ht="16.350000000000001" customHeight="1" x14ac:dyDescent="0.3">
      <c r="A21" s="45"/>
      <c r="B21" s="45"/>
      <c r="C21" s="22" t="s">
        <v>121</v>
      </c>
      <c r="D21" s="22" t="s">
        <v>90</v>
      </c>
      <c r="E21" s="23">
        <f>ROUNDDOWN((E8+E9+E12)*H21, 0)</f>
        <v>0</v>
      </c>
      <c r="F21" s="22" t="s">
        <v>90</v>
      </c>
      <c r="G21" s="1" t="s">
        <v>122</v>
      </c>
      <c r="H21">
        <v>0</v>
      </c>
      <c r="I21">
        <f t="shared" si="0"/>
        <v>0</v>
      </c>
    </row>
    <row r="22" spans="1:10" ht="16.350000000000001" customHeight="1" x14ac:dyDescent="0.3">
      <c r="A22" s="45"/>
      <c r="B22" s="45"/>
      <c r="C22" s="22" t="s">
        <v>123</v>
      </c>
      <c r="D22" s="22" t="s">
        <v>90</v>
      </c>
      <c r="E22" s="23">
        <f>ROUNDDOWN((E8+E9+E12)*H22, 0)</f>
        <v>0</v>
      </c>
      <c r="F22" s="22" t="s">
        <v>90</v>
      </c>
      <c r="G22" s="1" t="s">
        <v>124</v>
      </c>
      <c r="H22">
        <v>0</v>
      </c>
      <c r="I22">
        <f t="shared" si="0"/>
        <v>0</v>
      </c>
    </row>
    <row r="23" spans="1:10" ht="16.350000000000001" customHeight="1" x14ac:dyDescent="0.3">
      <c r="A23" s="45"/>
      <c r="B23" s="45"/>
      <c r="C23" s="22" t="s">
        <v>125</v>
      </c>
      <c r="D23" s="22" t="s">
        <v>90</v>
      </c>
      <c r="E23" s="23">
        <f>ROUNDDOWN((E8+E9+E12)*H23*(6/12), 0)</f>
        <v>0</v>
      </c>
      <c r="F23" s="22" t="s">
        <v>90</v>
      </c>
      <c r="G23" s="1" t="s">
        <v>126</v>
      </c>
      <c r="H23">
        <v>0</v>
      </c>
      <c r="I23">
        <f t="shared" si="0"/>
        <v>0</v>
      </c>
    </row>
    <row r="24" spans="1:10" ht="16.350000000000001" customHeight="1" x14ac:dyDescent="0.3">
      <c r="A24" s="43"/>
      <c r="B24" s="43"/>
      <c r="C24" s="24" t="s">
        <v>127</v>
      </c>
      <c r="D24" s="24" t="s">
        <v>90</v>
      </c>
      <c r="E24" s="25">
        <f>ROUNDDOWN((E8+E9+E12)*H24, 0)</f>
        <v>0</v>
      </c>
      <c r="F24" s="24" t="s">
        <v>90</v>
      </c>
      <c r="G24" s="1" t="s">
        <v>128</v>
      </c>
      <c r="H24">
        <v>0</v>
      </c>
      <c r="I24">
        <f t="shared" si="0"/>
        <v>0</v>
      </c>
    </row>
    <row r="25" spans="1:10" ht="16.350000000000001" customHeight="1" x14ac:dyDescent="0.3">
      <c r="A25" s="44"/>
      <c r="B25" s="44"/>
      <c r="C25" s="26" t="s">
        <v>96</v>
      </c>
      <c r="D25" s="26" t="s">
        <v>90</v>
      </c>
      <c r="E25" s="15">
        <f>SUM(E12:E24)</f>
        <v>0</v>
      </c>
      <c r="F25" s="26" t="s">
        <v>90</v>
      </c>
      <c r="G25" s="1" t="s">
        <v>129</v>
      </c>
      <c r="H25">
        <v>0</v>
      </c>
      <c r="I25">
        <f t="shared" si="0"/>
        <v>0</v>
      </c>
    </row>
    <row r="26" spans="1:10" ht="16.350000000000001" customHeight="1" x14ac:dyDescent="0.3">
      <c r="A26" s="44"/>
      <c r="B26" s="47" t="s">
        <v>130</v>
      </c>
      <c r="C26" s="48"/>
      <c r="D26" s="26" t="s">
        <v>90</v>
      </c>
      <c r="E26" s="15">
        <f>E8+E11+E25</f>
        <v>0</v>
      </c>
      <c r="F26" s="26" t="s">
        <v>90</v>
      </c>
      <c r="G26" s="1" t="s">
        <v>131</v>
      </c>
      <c r="H26">
        <v>0</v>
      </c>
      <c r="I26">
        <f t="shared" si="0"/>
        <v>0</v>
      </c>
    </row>
    <row r="27" spans="1:10" ht="16.350000000000001" customHeight="1" x14ac:dyDescent="0.3">
      <c r="A27" s="49" t="s">
        <v>132</v>
      </c>
      <c r="B27" s="50"/>
      <c r="C27" s="50"/>
      <c r="D27" s="27" t="s">
        <v>90</v>
      </c>
      <c r="E27" s="28">
        <f>ROUNDDOWN((E8+E11+E25)*H27, 0)</f>
        <v>0</v>
      </c>
      <c r="F27" s="27" t="s">
        <v>90</v>
      </c>
      <c r="G27" s="1" t="s">
        <v>133</v>
      </c>
      <c r="H27">
        <v>0</v>
      </c>
      <c r="I27">
        <f t="shared" si="0"/>
        <v>0</v>
      </c>
    </row>
    <row r="28" spans="1:10" ht="16.350000000000001" customHeight="1" x14ac:dyDescent="0.3">
      <c r="A28" s="49" t="s">
        <v>134</v>
      </c>
      <c r="B28" s="50"/>
      <c r="C28" s="50"/>
      <c r="D28" s="27" t="s">
        <v>90</v>
      </c>
      <c r="E28" s="28">
        <v>0</v>
      </c>
      <c r="F28" s="27" t="s">
        <v>90</v>
      </c>
      <c r="G28" s="1" t="s">
        <v>135</v>
      </c>
      <c r="H28">
        <v>0</v>
      </c>
      <c r="I28">
        <f>(I11+I25+I27)*H28</f>
        <v>0</v>
      </c>
    </row>
    <row r="29" spans="1:10" ht="16.350000000000001" customHeight="1" x14ac:dyDescent="0.3">
      <c r="A29" s="49" t="s">
        <v>136</v>
      </c>
      <c r="B29" s="50"/>
      <c r="C29" s="50"/>
      <c r="D29" s="27" t="s">
        <v>90</v>
      </c>
      <c r="E29" s="28"/>
      <c r="F29" s="27" t="s">
        <v>90</v>
      </c>
      <c r="G29" s="1" t="s">
        <v>137</v>
      </c>
      <c r="H29">
        <v>0</v>
      </c>
      <c r="I29">
        <f>E29</f>
        <v>0</v>
      </c>
    </row>
    <row r="30" spans="1:10" ht="16.350000000000001" customHeight="1" x14ac:dyDescent="0.3">
      <c r="A30" s="49" t="s">
        <v>138</v>
      </c>
      <c r="B30" s="50"/>
      <c r="C30" s="50"/>
      <c r="D30" s="27" t="s">
        <v>90</v>
      </c>
      <c r="E30" s="28"/>
      <c r="F30" s="27" t="s">
        <v>90</v>
      </c>
      <c r="G30" s="1" t="s">
        <v>139</v>
      </c>
      <c r="H30">
        <v>0</v>
      </c>
      <c r="I30">
        <f>SUM(I26:I29)</f>
        <v>0</v>
      </c>
    </row>
    <row r="31" spans="1:10" ht="16.350000000000001" customHeight="1" x14ac:dyDescent="0.3">
      <c r="A31" s="49" t="s">
        <v>140</v>
      </c>
      <c r="B31" s="50"/>
      <c r="C31" s="50"/>
      <c r="D31" s="29" t="str">
        <f>"(총원가)*"&amp;H31*100&amp;"%"</f>
        <v>(총원가)*10%</v>
      </c>
      <c r="E31" s="28"/>
      <c r="F31" s="27" t="s">
        <v>90</v>
      </c>
      <c r="G31" s="1" t="s">
        <v>141</v>
      </c>
      <c r="H31">
        <v>0.1</v>
      </c>
      <c r="I31">
        <f>ROUNDDOWN((I30)*H31, 0)+83</f>
        <v>83</v>
      </c>
      <c r="J31">
        <v>83</v>
      </c>
    </row>
    <row r="32" spans="1:10" ht="16.350000000000001" customHeight="1" x14ac:dyDescent="0.3">
      <c r="A32" s="47" t="s">
        <v>142</v>
      </c>
      <c r="B32" s="48"/>
      <c r="C32" s="48"/>
      <c r="D32" s="26" t="s">
        <v>90</v>
      </c>
      <c r="E32" s="15">
        <f>INT(I32/1000)*1000</f>
        <v>0</v>
      </c>
      <c r="F32" s="26" t="s">
        <v>90</v>
      </c>
      <c r="G32" s="1" t="s">
        <v>143</v>
      </c>
      <c r="H32">
        <v>0</v>
      </c>
      <c r="I32">
        <f>I30+I31</f>
        <v>83</v>
      </c>
    </row>
    <row r="33" spans="1:9" ht="16.350000000000001" customHeight="1" x14ac:dyDescent="0.3">
      <c r="A33" s="47" t="s">
        <v>144</v>
      </c>
      <c r="B33" s="48"/>
      <c r="C33" s="48"/>
      <c r="D33" s="26" t="s">
        <v>90</v>
      </c>
      <c r="E33" s="15">
        <f>ROUNDDOWN(E32+0+0, 0)</f>
        <v>0</v>
      </c>
      <c r="F33" s="26" t="s">
        <v>90</v>
      </c>
      <c r="H33">
        <v>0</v>
      </c>
      <c r="I33">
        <f>I32+0+0</f>
        <v>83</v>
      </c>
    </row>
  </sheetData>
  <mergeCells count="18">
    <mergeCell ref="B9:B11"/>
    <mergeCell ref="B12:B25"/>
    <mergeCell ref="A5:A26"/>
    <mergeCell ref="A32:C32"/>
    <mergeCell ref="A33:C33"/>
    <mergeCell ref="B5:B8"/>
    <mergeCell ref="B26:C26"/>
    <mergeCell ref="A27:C27"/>
    <mergeCell ref="A28:C28"/>
    <mergeCell ref="A29:C29"/>
    <mergeCell ref="A30:C30"/>
    <mergeCell ref="A31:C31"/>
    <mergeCell ref="A1:F1"/>
    <mergeCell ref="A2:F2"/>
    <mergeCell ref="A3:C4"/>
    <mergeCell ref="D3:D4"/>
    <mergeCell ref="E3:E4"/>
    <mergeCell ref="F3:F4"/>
  </mergeCells>
  <phoneticPr fontId="1" type="noConversion"/>
  <conditionalFormatting sqref="A5:F33">
    <cfRule type="containsText" dxfId="5" priority="1" stopIfTrue="1" operator="containsText" text=".">
      <formula>NOT(ISERROR(SEARCH(".",A5)))</formula>
    </cfRule>
    <cfRule type="notContainsText" dxfId="4" priority="2" stopIfTrue="1" operator="notContains" text=".">
      <formula>ISERROR(SEARCH(".",A5))</formula>
    </cfRule>
  </conditionalFormatting>
  <pageMargins left="0.74400148800297605" right="0.41666666666666669" top="0.54715109430218856" bottom="0.1388888888888889" header="0.3" footer="0.138888888888888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19D86"/>
  </sheetPr>
  <dimension ref="A1:AW137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16" sqref="E16"/>
    </sheetView>
  </sheetViews>
  <sheetFormatPr defaultRowHeight="16.5" x14ac:dyDescent="0.3"/>
  <cols>
    <col min="1" max="1" width="41.625" style="2" customWidth="1"/>
    <col min="2" max="3" width="4.625" style="3" customWidth="1"/>
    <col min="4" max="4" width="7.625" style="4" customWidth="1"/>
    <col min="5" max="5" width="9.625" style="4" customWidth="1"/>
    <col min="6" max="6" width="7.625" style="4" customWidth="1"/>
    <col min="7" max="7" width="9.625" style="4" customWidth="1"/>
    <col min="8" max="8" width="7.625" style="4" customWidth="1"/>
    <col min="9" max="9" width="9.625" style="4" customWidth="1"/>
    <col min="10" max="10" width="7.625" style="4" customWidth="1"/>
    <col min="11" max="11" width="9.625" style="4" customWidth="1"/>
    <col min="12" max="12" width="6.625" style="2" customWidth="1"/>
    <col min="13" max="49" width="0" hidden="1" customWidth="1"/>
  </cols>
  <sheetData>
    <row r="1" spans="1:49" ht="30" customHeight="1" x14ac:dyDescent="0.3">
      <c r="A1" s="32" t="s">
        <v>76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49" ht="23.1" customHeight="1" x14ac:dyDescent="0.3">
      <c r="A2" s="33" t="s">
        <v>149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49" ht="23.1" customHeight="1" x14ac:dyDescent="0.3">
      <c r="A3" s="41" t="s">
        <v>22</v>
      </c>
      <c r="B3" s="41" t="s">
        <v>6</v>
      </c>
      <c r="C3" s="41" t="s">
        <v>77</v>
      </c>
      <c r="D3" s="41" t="s">
        <v>25</v>
      </c>
      <c r="E3" s="41"/>
      <c r="F3" s="41" t="s">
        <v>26</v>
      </c>
      <c r="G3" s="41"/>
      <c r="H3" s="41" t="s">
        <v>27</v>
      </c>
      <c r="I3" s="41"/>
      <c r="J3" s="41" t="s">
        <v>28</v>
      </c>
      <c r="K3" s="41"/>
      <c r="L3" s="41" t="s">
        <v>29</v>
      </c>
    </row>
    <row r="4" spans="1:49" ht="23.1" customHeight="1" x14ac:dyDescent="0.3">
      <c r="A4" s="41"/>
      <c r="B4" s="41"/>
      <c r="C4" s="41"/>
      <c r="D4" s="5" t="s">
        <v>30</v>
      </c>
      <c r="E4" s="5" t="s">
        <v>78</v>
      </c>
      <c r="F4" s="5" t="s">
        <v>30</v>
      </c>
      <c r="G4" s="5" t="s">
        <v>78</v>
      </c>
      <c r="H4" s="5" t="s">
        <v>30</v>
      </c>
      <c r="I4" s="5" t="s">
        <v>78</v>
      </c>
      <c r="J4" s="5" t="s">
        <v>30</v>
      </c>
      <c r="K4" s="5" t="s">
        <v>78</v>
      </c>
      <c r="L4" s="41"/>
      <c r="M4" t="s">
        <v>32</v>
      </c>
      <c r="N4" t="s">
        <v>33</v>
      </c>
      <c r="O4" t="s">
        <v>34</v>
      </c>
      <c r="P4" t="s">
        <v>35</v>
      </c>
      <c r="Q4" t="s">
        <v>36</v>
      </c>
      <c r="R4" t="s">
        <v>37</v>
      </c>
      <c r="S4" t="s">
        <v>38</v>
      </c>
      <c r="T4" t="s">
        <v>39</v>
      </c>
      <c r="U4" t="s">
        <v>40</v>
      </c>
      <c r="V4" t="s">
        <v>41</v>
      </c>
      <c r="W4" t="s">
        <v>42</v>
      </c>
      <c r="X4" t="s">
        <v>43</v>
      </c>
      <c r="Y4" t="s">
        <v>44</v>
      </c>
      <c r="Z4" t="s">
        <v>45</v>
      </c>
      <c r="AA4" t="s">
        <v>46</v>
      </c>
      <c r="AB4" t="s">
        <v>47</v>
      </c>
      <c r="AC4" t="s">
        <v>48</v>
      </c>
      <c r="AD4" t="s">
        <v>49</v>
      </c>
      <c r="AE4" t="s">
        <v>50</v>
      </c>
      <c r="AF4" t="s">
        <v>51</v>
      </c>
      <c r="AG4" t="s">
        <v>52</v>
      </c>
      <c r="AH4" t="s">
        <v>53</v>
      </c>
      <c r="AI4" t="s">
        <v>54</v>
      </c>
      <c r="AJ4" t="s">
        <v>55</v>
      </c>
      <c r="AK4" t="s">
        <v>56</v>
      </c>
      <c r="AL4" t="s">
        <v>57</v>
      </c>
      <c r="AM4" t="s">
        <v>58</v>
      </c>
      <c r="AN4" t="s">
        <v>59</v>
      </c>
      <c r="AO4" t="s">
        <v>60</v>
      </c>
      <c r="AP4" t="s">
        <v>61</v>
      </c>
      <c r="AQ4" t="s">
        <v>62</v>
      </c>
      <c r="AR4" t="s">
        <v>63</v>
      </c>
      <c r="AS4" t="s">
        <v>64</v>
      </c>
      <c r="AT4" t="s">
        <v>65</v>
      </c>
      <c r="AU4" t="s">
        <v>66</v>
      </c>
      <c r="AV4" t="s">
        <v>67</v>
      </c>
      <c r="AW4" t="s">
        <v>68</v>
      </c>
    </row>
    <row r="5" spans="1:49" ht="23.1" customHeight="1" x14ac:dyDescent="0.3">
      <c r="A5" s="6" t="s">
        <v>0</v>
      </c>
      <c r="B5" s="7" t="s">
        <v>75</v>
      </c>
      <c r="C5" s="11">
        <v>1</v>
      </c>
      <c r="D5" s="8">
        <f>E42</f>
        <v>0</v>
      </c>
      <c r="E5" s="8">
        <f>C5*D5</f>
        <v>0</v>
      </c>
      <c r="F5" s="8">
        <f>G42</f>
        <v>0</v>
      </c>
      <c r="G5" s="8">
        <f>C5*F5</f>
        <v>0</v>
      </c>
      <c r="H5" s="8"/>
      <c r="I5" s="8">
        <f>C5*H5</f>
        <v>0</v>
      </c>
      <c r="J5" s="8">
        <f>D5+F5+H5</f>
        <v>0</v>
      </c>
      <c r="K5" s="8">
        <f>E5+G5+I5</f>
        <v>0</v>
      </c>
      <c r="L5" s="6"/>
      <c r="Q5">
        <f>C5*Q42</f>
        <v>0</v>
      </c>
      <c r="R5">
        <f>C5*R42</f>
        <v>0</v>
      </c>
      <c r="S5">
        <f>C5*S42</f>
        <v>0</v>
      </c>
      <c r="T5">
        <f>C5*T42</f>
        <v>0</v>
      </c>
      <c r="U5">
        <f>C5*U42</f>
        <v>0</v>
      </c>
      <c r="V5">
        <f>C5*V42</f>
        <v>0</v>
      </c>
      <c r="W5">
        <f>C5*W42</f>
        <v>0</v>
      </c>
      <c r="X5">
        <f>C5*X42</f>
        <v>0</v>
      </c>
      <c r="Y5">
        <f>C5*Y42</f>
        <v>0</v>
      </c>
      <c r="Z5">
        <f>C5*Z42</f>
        <v>0</v>
      </c>
      <c r="AA5">
        <f>C5*AA42</f>
        <v>0</v>
      </c>
      <c r="AB5">
        <f>C5*AB42</f>
        <v>0</v>
      </c>
      <c r="AC5">
        <f>C5*AC42</f>
        <v>0</v>
      </c>
      <c r="AD5">
        <f>C5*AD42</f>
        <v>0</v>
      </c>
      <c r="AE5">
        <f>C5*AE42</f>
        <v>0</v>
      </c>
      <c r="AF5">
        <f>C5*AF42</f>
        <v>0</v>
      </c>
      <c r="AG5">
        <f>C5*AG42</f>
        <v>0</v>
      </c>
      <c r="AH5">
        <f>C5*AH42</f>
        <v>0</v>
      </c>
      <c r="AI5">
        <f>C5*AI42</f>
        <v>0</v>
      </c>
      <c r="AJ5">
        <f>C5*AJ42</f>
        <v>0</v>
      </c>
      <c r="AK5">
        <f>C5*AK42</f>
        <v>0</v>
      </c>
      <c r="AL5">
        <f>C5*AL42</f>
        <v>0</v>
      </c>
      <c r="AM5">
        <f>C5*AM42</f>
        <v>0</v>
      </c>
      <c r="AN5">
        <f>C5*AN42</f>
        <v>0</v>
      </c>
      <c r="AO5">
        <f>C5*AO42</f>
        <v>0</v>
      </c>
      <c r="AP5">
        <f>C5*AP42</f>
        <v>0</v>
      </c>
      <c r="AQ5">
        <f>C5*AQ42</f>
        <v>0</v>
      </c>
      <c r="AR5">
        <f>C5*AR42</f>
        <v>0</v>
      </c>
      <c r="AS5">
        <f>C5*AS42</f>
        <v>0</v>
      </c>
      <c r="AT5">
        <f>C5*AT42</f>
        <v>0</v>
      </c>
      <c r="AU5">
        <f>C5*AU42</f>
        <v>0</v>
      </c>
    </row>
    <row r="6" spans="1:49" ht="23.1" customHeight="1" x14ac:dyDescent="0.3">
      <c r="A6" s="10"/>
      <c r="B6" s="11"/>
      <c r="C6" s="11"/>
      <c r="D6" s="8"/>
      <c r="E6" s="8"/>
      <c r="F6" s="8"/>
      <c r="G6" s="8"/>
      <c r="H6" s="8"/>
      <c r="I6" s="8"/>
      <c r="J6" s="8"/>
      <c r="K6" s="8"/>
      <c r="L6" s="10"/>
    </row>
    <row r="7" spans="1:49" ht="23.1" customHeight="1" x14ac:dyDescent="0.3">
      <c r="A7" s="10"/>
      <c r="B7" s="11"/>
      <c r="C7" s="11"/>
      <c r="D7" s="8"/>
      <c r="E7" s="8"/>
      <c r="F7" s="8"/>
      <c r="G7" s="8"/>
      <c r="H7" s="8"/>
      <c r="I7" s="8"/>
      <c r="J7" s="8"/>
      <c r="K7" s="8"/>
      <c r="L7" s="10"/>
    </row>
    <row r="8" spans="1:49" ht="23.1" customHeight="1" x14ac:dyDescent="0.3">
      <c r="A8" s="10"/>
      <c r="B8" s="11"/>
      <c r="C8" s="11"/>
      <c r="D8" s="8"/>
      <c r="E8" s="8"/>
      <c r="F8" s="8"/>
      <c r="G8" s="8"/>
      <c r="H8" s="8"/>
      <c r="I8" s="8"/>
      <c r="J8" s="8"/>
      <c r="K8" s="8"/>
      <c r="L8" s="10"/>
    </row>
    <row r="9" spans="1:49" ht="23.1" customHeight="1" x14ac:dyDescent="0.3">
      <c r="A9" s="10"/>
      <c r="B9" s="11"/>
      <c r="C9" s="11"/>
      <c r="D9" s="8"/>
      <c r="E9" s="8"/>
      <c r="F9" s="8"/>
      <c r="G9" s="8"/>
      <c r="H9" s="8"/>
      <c r="I9" s="8"/>
      <c r="J9" s="8"/>
      <c r="K9" s="8"/>
      <c r="L9" s="10"/>
    </row>
    <row r="10" spans="1:49" ht="23.1" customHeight="1" x14ac:dyDescent="0.3">
      <c r="A10" s="10"/>
      <c r="B10" s="11"/>
      <c r="C10" s="11"/>
      <c r="D10" s="8"/>
      <c r="E10" s="8"/>
      <c r="F10" s="8"/>
      <c r="G10" s="8"/>
      <c r="H10" s="8"/>
      <c r="I10" s="8"/>
      <c r="J10" s="8"/>
      <c r="K10" s="8"/>
      <c r="L10" s="10"/>
    </row>
    <row r="11" spans="1:49" ht="23.1" customHeight="1" x14ac:dyDescent="0.3">
      <c r="A11" s="10"/>
      <c r="B11" s="11"/>
      <c r="C11" s="11"/>
      <c r="D11" s="8"/>
      <c r="E11" s="8"/>
      <c r="F11" s="8"/>
      <c r="G11" s="8"/>
      <c r="H11" s="8"/>
      <c r="I11" s="8"/>
      <c r="J11" s="8"/>
      <c r="K11" s="8"/>
      <c r="L11" s="10"/>
    </row>
    <row r="12" spans="1:49" ht="23.1" customHeight="1" x14ac:dyDescent="0.3">
      <c r="A12" s="10"/>
      <c r="B12" s="11"/>
      <c r="C12" s="11"/>
      <c r="D12" s="8"/>
      <c r="E12" s="8"/>
      <c r="F12" s="8"/>
      <c r="G12" s="8"/>
      <c r="H12" s="8"/>
      <c r="I12" s="8"/>
      <c r="J12" s="8"/>
      <c r="K12" s="8"/>
      <c r="L12" s="10"/>
    </row>
    <row r="13" spans="1:49" ht="23.1" customHeight="1" x14ac:dyDescent="0.3">
      <c r="A13" s="10"/>
      <c r="B13" s="11"/>
      <c r="C13" s="11"/>
      <c r="D13" s="8"/>
      <c r="E13" s="8"/>
      <c r="F13" s="8"/>
      <c r="G13" s="8"/>
      <c r="H13" s="8"/>
      <c r="I13" s="8"/>
      <c r="J13" s="8"/>
      <c r="K13" s="8"/>
      <c r="L13" s="10"/>
    </row>
    <row r="14" spans="1:49" ht="23.1" customHeight="1" x14ac:dyDescent="0.3">
      <c r="A14" s="10"/>
      <c r="B14" s="11"/>
      <c r="C14" s="11"/>
      <c r="D14" s="8"/>
      <c r="E14" s="8"/>
      <c r="F14" s="8"/>
      <c r="G14" s="8"/>
      <c r="H14" s="8"/>
      <c r="I14" s="8"/>
      <c r="J14" s="8"/>
      <c r="K14" s="8"/>
      <c r="L14" s="10"/>
    </row>
    <row r="15" spans="1:49" ht="23.1" customHeight="1" x14ac:dyDescent="0.3">
      <c r="A15" s="10"/>
      <c r="B15" s="11"/>
      <c r="C15" s="11"/>
      <c r="D15" s="8"/>
      <c r="E15" s="8"/>
      <c r="F15" s="8"/>
      <c r="G15" s="8"/>
      <c r="H15" s="8"/>
      <c r="I15" s="8"/>
      <c r="J15" s="8"/>
      <c r="K15" s="8"/>
      <c r="L15" s="10"/>
    </row>
    <row r="16" spans="1:49" ht="23.1" customHeight="1" x14ac:dyDescent="0.3">
      <c r="A16" s="10"/>
      <c r="B16" s="11"/>
      <c r="C16" s="11"/>
      <c r="D16" s="8"/>
      <c r="E16" s="8"/>
      <c r="F16" s="8"/>
      <c r="G16" s="8"/>
      <c r="H16" s="8"/>
      <c r="I16" s="8"/>
      <c r="J16" s="8"/>
      <c r="K16" s="8"/>
      <c r="L16" s="10"/>
    </row>
    <row r="17" spans="1:49" ht="23.1" customHeight="1" x14ac:dyDescent="0.3">
      <c r="A17" s="10"/>
      <c r="B17" s="11"/>
      <c r="C17" s="11"/>
      <c r="D17" s="8"/>
      <c r="E17" s="8"/>
      <c r="F17" s="8"/>
      <c r="G17" s="8"/>
      <c r="H17" s="8"/>
      <c r="I17" s="8"/>
      <c r="J17" s="8"/>
      <c r="K17" s="8"/>
      <c r="L17" s="10"/>
    </row>
    <row r="18" spans="1:49" ht="23.1" customHeight="1" x14ac:dyDescent="0.3">
      <c r="A18" s="10"/>
      <c r="B18" s="11"/>
      <c r="C18" s="11"/>
      <c r="D18" s="8"/>
      <c r="E18" s="8"/>
      <c r="F18" s="8"/>
      <c r="G18" s="8"/>
      <c r="H18" s="8"/>
      <c r="I18" s="8"/>
      <c r="J18" s="8"/>
      <c r="K18" s="8"/>
      <c r="L18" s="10"/>
    </row>
    <row r="19" spans="1:49" ht="23.1" customHeight="1" x14ac:dyDescent="0.3">
      <c r="A19" s="10"/>
      <c r="B19" s="11"/>
      <c r="C19" s="11"/>
      <c r="D19" s="8"/>
      <c r="E19" s="8"/>
      <c r="F19" s="8"/>
      <c r="G19" s="8"/>
      <c r="H19" s="8"/>
      <c r="I19" s="8"/>
      <c r="J19" s="8"/>
      <c r="K19" s="8"/>
      <c r="L19" s="10"/>
    </row>
    <row r="20" spans="1:49" ht="23.1" customHeight="1" x14ac:dyDescent="0.3">
      <c r="A20" s="10"/>
      <c r="B20" s="11"/>
      <c r="C20" s="11"/>
      <c r="D20" s="8"/>
      <c r="E20" s="8"/>
      <c r="F20" s="8"/>
      <c r="G20" s="8"/>
      <c r="H20" s="8"/>
      <c r="I20" s="8"/>
      <c r="J20" s="8"/>
      <c r="K20" s="8"/>
      <c r="L20" s="10"/>
    </row>
    <row r="21" spans="1:49" ht="23.1" customHeight="1" x14ac:dyDescent="0.3">
      <c r="A21" s="10"/>
      <c r="B21" s="11"/>
      <c r="C21" s="11"/>
      <c r="D21" s="8"/>
      <c r="E21" s="8"/>
      <c r="F21" s="8"/>
      <c r="G21" s="8"/>
      <c r="H21" s="8"/>
      <c r="I21" s="8"/>
      <c r="J21" s="8"/>
      <c r="K21" s="8"/>
      <c r="L21" s="10"/>
    </row>
    <row r="22" spans="1:49" ht="23.1" customHeight="1" x14ac:dyDescent="0.3">
      <c r="A22" s="10"/>
      <c r="B22" s="11"/>
      <c r="C22" s="11"/>
      <c r="D22" s="8"/>
      <c r="E22" s="8"/>
      <c r="F22" s="8"/>
      <c r="G22" s="8"/>
      <c r="H22" s="8"/>
      <c r="I22" s="8"/>
      <c r="J22" s="8"/>
      <c r="K22" s="8"/>
      <c r="L22" s="10"/>
    </row>
    <row r="23" spans="1:49" ht="23.1" customHeight="1" x14ac:dyDescent="0.3">
      <c r="A23" s="12" t="s">
        <v>70</v>
      </c>
      <c r="B23" s="14"/>
      <c r="C23" s="14"/>
      <c r="D23" s="15"/>
      <c r="E23" s="15">
        <f>SUMIF(P5:P5, "1", E5:E5)</f>
        <v>0</v>
      </c>
      <c r="F23" s="15"/>
      <c r="G23" s="15">
        <f>SUMIF(P5:P5, "1", G5:G5)</f>
        <v>0</v>
      </c>
      <c r="H23" s="15"/>
      <c r="I23" s="15">
        <f>SUMIF(P5:P5, "1", I5:I5)</f>
        <v>0</v>
      </c>
      <c r="J23" s="15"/>
      <c r="K23" s="15">
        <f>E23+G23+I23</f>
        <v>0</v>
      </c>
      <c r="L23" s="13"/>
      <c r="Q23">
        <f t="shared" ref="Q23:AW23" si="0">SUM(Q5:Q5)</f>
        <v>0</v>
      </c>
      <c r="R23">
        <f t="shared" si="0"/>
        <v>0</v>
      </c>
      <c r="S23">
        <f t="shared" si="0"/>
        <v>0</v>
      </c>
      <c r="T23">
        <f t="shared" si="0"/>
        <v>0</v>
      </c>
      <c r="U23">
        <f t="shared" si="0"/>
        <v>0</v>
      </c>
      <c r="V23">
        <f t="shared" si="0"/>
        <v>0</v>
      </c>
      <c r="W23">
        <f t="shared" si="0"/>
        <v>0</v>
      </c>
      <c r="X23">
        <f t="shared" si="0"/>
        <v>0</v>
      </c>
      <c r="Y23">
        <f t="shared" si="0"/>
        <v>0</v>
      </c>
      <c r="Z23">
        <f t="shared" si="0"/>
        <v>0</v>
      </c>
      <c r="AA23">
        <f t="shared" si="0"/>
        <v>0</v>
      </c>
      <c r="AB23">
        <f t="shared" si="0"/>
        <v>0</v>
      </c>
      <c r="AC23">
        <f t="shared" si="0"/>
        <v>0</v>
      </c>
      <c r="AD23">
        <f t="shared" si="0"/>
        <v>0</v>
      </c>
      <c r="AE23">
        <f t="shared" si="0"/>
        <v>0</v>
      </c>
      <c r="AF23">
        <f t="shared" si="0"/>
        <v>0</v>
      </c>
      <c r="AG23">
        <f t="shared" si="0"/>
        <v>0</v>
      </c>
      <c r="AH23">
        <f t="shared" si="0"/>
        <v>0</v>
      </c>
      <c r="AI23">
        <f t="shared" si="0"/>
        <v>0</v>
      </c>
      <c r="AJ23">
        <f t="shared" si="0"/>
        <v>0</v>
      </c>
      <c r="AK23">
        <f t="shared" si="0"/>
        <v>0</v>
      </c>
      <c r="AL23">
        <f t="shared" si="0"/>
        <v>0</v>
      </c>
      <c r="AM23">
        <f t="shared" si="0"/>
        <v>0</v>
      </c>
      <c r="AN23">
        <f t="shared" si="0"/>
        <v>0</v>
      </c>
      <c r="AO23">
        <f t="shared" si="0"/>
        <v>0</v>
      </c>
      <c r="AP23">
        <f t="shared" si="0"/>
        <v>0</v>
      </c>
      <c r="AQ23">
        <f t="shared" si="0"/>
        <v>0</v>
      </c>
      <c r="AR23">
        <f t="shared" si="0"/>
        <v>0</v>
      </c>
      <c r="AS23">
        <f t="shared" si="0"/>
        <v>0</v>
      </c>
      <c r="AT23">
        <f t="shared" si="0"/>
        <v>0</v>
      </c>
      <c r="AU23">
        <f t="shared" si="0"/>
        <v>0</v>
      </c>
      <c r="AV23">
        <f t="shared" si="0"/>
        <v>0</v>
      </c>
      <c r="AW23">
        <f t="shared" si="0"/>
        <v>0</v>
      </c>
    </row>
    <row r="24" spans="1:49" ht="23.1" customHeight="1" x14ac:dyDescent="0.3">
      <c r="A24" s="6" t="s">
        <v>0</v>
      </c>
      <c r="B24" s="11"/>
      <c r="C24" s="11"/>
      <c r="D24" s="8"/>
      <c r="E24" s="8"/>
      <c r="F24" s="8"/>
      <c r="G24" s="8"/>
      <c r="H24" s="8"/>
      <c r="I24" s="8"/>
      <c r="J24" s="8"/>
      <c r="K24" s="8"/>
      <c r="L24" s="10"/>
    </row>
    <row r="25" spans="1:49" ht="23.1" customHeight="1" x14ac:dyDescent="0.3">
      <c r="A25" s="6" t="s">
        <v>1</v>
      </c>
      <c r="B25" s="7" t="s">
        <v>75</v>
      </c>
      <c r="C25" s="11">
        <v>1</v>
      </c>
      <c r="D25" s="8">
        <f>E61</f>
        <v>0</v>
      </c>
      <c r="E25" s="8">
        <f>C25*D25</f>
        <v>0</v>
      </c>
      <c r="F25" s="8">
        <f>G61</f>
        <v>0</v>
      </c>
      <c r="G25" s="8">
        <f>C25*F25</f>
        <v>0</v>
      </c>
      <c r="H25" s="8"/>
      <c r="I25" s="8">
        <f>C25*H25</f>
        <v>0</v>
      </c>
      <c r="J25" s="8">
        <f t="shared" ref="J25:K29" si="1">D25+F25+H25</f>
        <v>0</v>
      </c>
      <c r="K25" s="8">
        <f t="shared" si="1"/>
        <v>0</v>
      </c>
      <c r="L25" s="6"/>
      <c r="P25">
        <v>1</v>
      </c>
      <c r="Q25">
        <f>C25*Q61</f>
        <v>0</v>
      </c>
      <c r="R25">
        <f>C25*R61</f>
        <v>0</v>
      </c>
      <c r="S25">
        <f>C25*S61</f>
        <v>0</v>
      </c>
      <c r="T25">
        <f>C25*T61</f>
        <v>0</v>
      </c>
      <c r="U25">
        <f>C25*U61</f>
        <v>0</v>
      </c>
      <c r="V25">
        <f>C25*V61</f>
        <v>0</v>
      </c>
      <c r="W25">
        <f>C25*W61</f>
        <v>0</v>
      </c>
      <c r="X25">
        <f>C25*X61</f>
        <v>0</v>
      </c>
      <c r="Y25">
        <f>C25*Y61</f>
        <v>0</v>
      </c>
      <c r="Z25">
        <f>C25*Z61</f>
        <v>0</v>
      </c>
      <c r="AA25">
        <f>C25*AA61</f>
        <v>0</v>
      </c>
      <c r="AB25">
        <f>C25*AB61</f>
        <v>0</v>
      </c>
      <c r="AC25">
        <f>C25*AC61</f>
        <v>0</v>
      </c>
      <c r="AD25">
        <f>C25*AD61</f>
        <v>0</v>
      </c>
      <c r="AE25">
        <f>C25*AE61</f>
        <v>0</v>
      </c>
      <c r="AF25">
        <f>C25*AF61</f>
        <v>0</v>
      </c>
      <c r="AG25">
        <f>C25*AG61</f>
        <v>0</v>
      </c>
      <c r="AH25">
        <f>C25*AH61</f>
        <v>0</v>
      </c>
      <c r="AI25">
        <f>C25*AI61</f>
        <v>0</v>
      </c>
      <c r="AJ25">
        <f>C25*AJ61</f>
        <v>0</v>
      </c>
      <c r="AK25">
        <f>C25*AK61</f>
        <v>0</v>
      </c>
      <c r="AL25">
        <f>C25*AL61</f>
        <v>0</v>
      </c>
      <c r="AM25">
        <f>C25*AM61</f>
        <v>0</v>
      </c>
      <c r="AN25">
        <f>C25*AN61</f>
        <v>0</v>
      </c>
      <c r="AO25">
        <f>C25*AO61</f>
        <v>0</v>
      </c>
      <c r="AP25">
        <f>C25*AP61</f>
        <v>0</v>
      </c>
      <c r="AQ25">
        <f>C25*AQ61</f>
        <v>0</v>
      </c>
      <c r="AR25">
        <f>C25*AR61</f>
        <v>0</v>
      </c>
      <c r="AS25">
        <f>C25*AS61</f>
        <v>0</v>
      </c>
      <c r="AT25">
        <f>C25*AT61</f>
        <v>0</v>
      </c>
      <c r="AU25">
        <f>C25*AU61</f>
        <v>0</v>
      </c>
    </row>
    <row r="26" spans="1:49" ht="23.1" customHeight="1" x14ac:dyDescent="0.3">
      <c r="A26" s="6" t="s">
        <v>2</v>
      </c>
      <c r="B26" s="7" t="s">
        <v>75</v>
      </c>
      <c r="C26" s="11">
        <v>1</v>
      </c>
      <c r="D26" s="8">
        <f>E80</f>
        <v>0</v>
      </c>
      <c r="E26" s="8">
        <f>C26*D26</f>
        <v>0</v>
      </c>
      <c r="F26" s="8">
        <f>G80</f>
        <v>0</v>
      </c>
      <c r="G26" s="8">
        <f>C26*F26</f>
        <v>0</v>
      </c>
      <c r="H26" s="8"/>
      <c r="I26" s="8">
        <f>C26*H26</f>
        <v>0</v>
      </c>
      <c r="J26" s="8">
        <f t="shared" si="1"/>
        <v>0</v>
      </c>
      <c r="K26" s="8">
        <f t="shared" si="1"/>
        <v>0</v>
      </c>
      <c r="L26" s="6"/>
      <c r="P26">
        <v>1</v>
      </c>
      <c r="Q26">
        <f>C26*Q80</f>
        <v>0</v>
      </c>
      <c r="R26">
        <f>C26*R80</f>
        <v>0</v>
      </c>
      <c r="S26">
        <f>C26*S80</f>
        <v>0</v>
      </c>
      <c r="T26">
        <f>C26*T80</f>
        <v>0</v>
      </c>
      <c r="U26">
        <f>C26*U80</f>
        <v>0</v>
      </c>
      <c r="V26">
        <f>C26*V80</f>
        <v>0</v>
      </c>
      <c r="W26">
        <f>C26*W80</f>
        <v>0</v>
      </c>
      <c r="X26">
        <f>C26*X80</f>
        <v>0</v>
      </c>
      <c r="Y26">
        <f>C26*Y80</f>
        <v>0</v>
      </c>
      <c r="Z26">
        <f>C26*Z80</f>
        <v>0</v>
      </c>
      <c r="AA26">
        <f>C26*AA80</f>
        <v>0</v>
      </c>
      <c r="AB26">
        <f>C26*AB80</f>
        <v>0</v>
      </c>
      <c r="AC26">
        <f>C26*AC80</f>
        <v>0</v>
      </c>
      <c r="AD26">
        <f>C26*AD80</f>
        <v>0</v>
      </c>
      <c r="AE26">
        <f>C26*AE80</f>
        <v>0</v>
      </c>
      <c r="AF26">
        <f>C26*AF80</f>
        <v>0</v>
      </c>
      <c r="AG26">
        <f>C26*AG80</f>
        <v>0</v>
      </c>
      <c r="AH26">
        <f>C26*AH80</f>
        <v>0</v>
      </c>
      <c r="AI26">
        <f>C26*AI80</f>
        <v>0</v>
      </c>
      <c r="AJ26">
        <f>C26*AJ80</f>
        <v>0</v>
      </c>
      <c r="AK26">
        <f>C26*AK80</f>
        <v>0</v>
      </c>
      <c r="AL26">
        <f>C26*AL80</f>
        <v>0</v>
      </c>
      <c r="AM26">
        <f>C26*AM80</f>
        <v>0</v>
      </c>
      <c r="AN26">
        <f>C26*AN80</f>
        <v>0</v>
      </c>
      <c r="AO26">
        <f>C26*AO80</f>
        <v>0</v>
      </c>
      <c r="AP26">
        <f>C26*AP80</f>
        <v>0</v>
      </c>
      <c r="AQ26">
        <f>C26*AQ80</f>
        <v>0</v>
      </c>
      <c r="AR26">
        <f>C26*AR80</f>
        <v>0</v>
      </c>
      <c r="AS26">
        <f>C26*AS80</f>
        <v>0</v>
      </c>
      <c r="AT26">
        <f>C26*AT80</f>
        <v>0</v>
      </c>
      <c r="AU26">
        <f>C26*AU80</f>
        <v>0</v>
      </c>
    </row>
    <row r="27" spans="1:49" ht="23.1" customHeight="1" x14ac:dyDescent="0.3">
      <c r="A27" s="6" t="s">
        <v>3</v>
      </c>
      <c r="B27" s="7" t="s">
        <v>75</v>
      </c>
      <c r="C27" s="11">
        <v>1</v>
      </c>
      <c r="D27" s="8">
        <f>E99</f>
        <v>0</v>
      </c>
      <c r="E27" s="8">
        <f>C27*D27</f>
        <v>0</v>
      </c>
      <c r="F27" s="8">
        <f>G99</f>
        <v>0</v>
      </c>
      <c r="G27" s="8">
        <f>C27*F27</f>
        <v>0</v>
      </c>
      <c r="H27" s="8"/>
      <c r="I27" s="8">
        <f>C27*H27</f>
        <v>0</v>
      </c>
      <c r="J27" s="8">
        <f t="shared" si="1"/>
        <v>0</v>
      </c>
      <c r="K27" s="8">
        <f t="shared" si="1"/>
        <v>0</v>
      </c>
      <c r="L27" s="6"/>
      <c r="P27">
        <v>1</v>
      </c>
      <c r="Q27">
        <f>C27*Q99</f>
        <v>0</v>
      </c>
      <c r="R27">
        <f>C27*R99</f>
        <v>0</v>
      </c>
      <c r="S27">
        <f>C27*S99</f>
        <v>0</v>
      </c>
      <c r="T27">
        <f>C27*T99</f>
        <v>0</v>
      </c>
      <c r="U27">
        <f>C27*U99</f>
        <v>0</v>
      </c>
      <c r="V27">
        <f>C27*V99</f>
        <v>0</v>
      </c>
      <c r="W27">
        <f>C27*W99</f>
        <v>0</v>
      </c>
      <c r="X27">
        <f>C27*X99</f>
        <v>0</v>
      </c>
      <c r="Y27">
        <f>C27*Y99</f>
        <v>0</v>
      </c>
      <c r="Z27">
        <f>C27*Z99</f>
        <v>0</v>
      </c>
      <c r="AA27">
        <f>C27*AA99</f>
        <v>0</v>
      </c>
      <c r="AB27">
        <f>C27*AB99</f>
        <v>0</v>
      </c>
      <c r="AC27">
        <f>C27*AC99</f>
        <v>0</v>
      </c>
      <c r="AD27">
        <f>C27*AD99</f>
        <v>0</v>
      </c>
      <c r="AE27">
        <f>C27*AE99</f>
        <v>0</v>
      </c>
      <c r="AF27">
        <f>C27*AF99</f>
        <v>0</v>
      </c>
      <c r="AG27">
        <f>C27*AG99</f>
        <v>0</v>
      </c>
      <c r="AH27">
        <f>C27*AH99</f>
        <v>0</v>
      </c>
      <c r="AI27">
        <f>C27*AI99</f>
        <v>0</v>
      </c>
      <c r="AJ27">
        <f>C27*AJ99</f>
        <v>0</v>
      </c>
      <c r="AK27">
        <f>C27*AK99</f>
        <v>0</v>
      </c>
      <c r="AL27">
        <f>C27*AL99</f>
        <v>0</v>
      </c>
      <c r="AM27">
        <f>C27*AM99</f>
        <v>0</v>
      </c>
      <c r="AN27">
        <f>C27*AN99</f>
        <v>0</v>
      </c>
      <c r="AO27">
        <f>C27*AO99</f>
        <v>0</v>
      </c>
      <c r="AP27">
        <f>C27*AP99</f>
        <v>0</v>
      </c>
      <c r="AQ27">
        <f>C27*AQ99</f>
        <v>0</v>
      </c>
      <c r="AR27">
        <f>C27*AR99</f>
        <v>0</v>
      </c>
      <c r="AS27">
        <f>C27*AS99</f>
        <v>0</v>
      </c>
      <c r="AT27">
        <f>C27*AT99</f>
        <v>0</v>
      </c>
      <c r="AU27">
        <f>C27*AU99</f>
        <v>0</v>
      </c>
    </row>
    <row r="28" spans="1:49" ht="23.1" customHeight="1" x14ac:dyDescent="0.3">
      <c r="A28" s="6" t="s">
        <v>4</v>
      </c>
      <c r="B28" s="7" t="s">
        <v>75</v>
      </c>
      <c r="C28" s="11">
        <v>1</v>
      </c>
      <c r="D28" s="8">
        <f>E118</f>
        <v>0</v>
      </c>
      <c r="E28" s="8">
        <f>C28*D28</f>
        <v>0</v>
      </c>
      <c r="F28" s="8">
        <f>G118</f>
        <v>0</v>
      </c>
      <c r="G28" s="8">
        <f>C28*F28</f>
        <v>0</v>
      </c>
      <c r="H28" s="8"/>
      <c r="I28" s="8">
        <f>C28*H28</f>
        <v>0</v>
      </c>
      <c r="J28" s="8">
        <f t="shared" si="1"/>
        <v>0</v>
      </c>
      <c r="K28" s="8">
        <f t="shared" si="1"/>
        <v>0</v>
      </c>
      <c r="L28" s="6"/>
      <c r="P28">
        <v>1</v>
      </c>
      <c r="Q28">
        <f>C28*Q118</f>
        <v>0</v>
      </c>
      <c r="R28">
        <f>C28*R118</f>
        <v>0</v>
      </c>
      <c r="S28">
        <f>C28*S118</f>
        <v>0</v>
      </c>
      <c r="T28">
        <f>C28*T118</f>
        <v>0</v>
      </c>
      <c r="U28">
        <f>C28*U118</f>
        <v>0</v>
      </c>
      <c r="V28">
        <f>C28*V118</f>
        <v>0</v>
      </c>
      <c r="W28">
        <f>C28*W118</f>
        <v>0</v>
      </c>
      <c r="X28">
        <f>C28*X118</f>
        <v>0</v>
      </c>
      <c r="Y28">
        <f>C28*Y118</f>
        <v>0</v>
      </c>
      <c r="Z28">
        <f>C28*Z118</f>
        <v>0</v>
      </c>
      <c r="AA28">
        <f>C28*AA118</f>
        <v>0</v>
      </c>
      <c r="AB28">
        <f>C28*AB118</f>
        <v>0</v>
      </c>
      <c r="AC28">
        <f>C28*AC118</f>
        <v>0</v>
      </c>
      <c r="AD28">
        <f>C28*AD118</f>
        <v>0</v>
      </c>
      <c r="AE28">
        <f>C28*AE118</f>
        <v>0</v>
      </c>
      <c r="AF28">
        <f>C28*AF118</f>
        <v>0</v>
      </c>
      <c r="AG28">
        <f>C28*AG118</f>
        <v>0</v>
      </c>
      <c r="AH28">
        <f>C28*AH118</f>
        <v>0</v>
      </c>
      <c r="AI28">
        <f>C28*AI118</f>
        <v>0</v>
      </c>
      <c r="AJ28">
        <f>C28*AJ118</f>
        <v>0</v>
      </c>
      <c r="AK28">
        <f>C28*AK118</f>
        <v>0</v>
      </c>
      <c r="AL28">
        <f>C28*AL118</f>
        <v>0</v>
      </c>
      <c r="AM28">
        <f>C28*AM118</f>
        <v>0</v>
      </c>
      <c r="AN28">
        <f>C28*AN118</f>
        <v>0</v>
      </c>
      <c r="AO28">
        <f>C28*AO118</f>
        <v>0</v>
      </c>
      <c r="AP28">
        <f>C28*AP118</f>
        <v>0</v>
      </c>
      <c r="AQ28">
        <f>C28*AQ118</f>
        <v>0</v>
      </c>
      <c r="AR28">
        <f>C28*AR118</f>
        <v>0</v>
      </c>
      <c r="AS28">
        <f>C28*AS118</f>
        <v>0</v>
      </c>
      <c r="AT28">
        <f>C28*AT118</f>
        <v>0</v>
      </c>
      <c r="AU28">
        <f>C28*AU118</f>
        <v>0</v>
      </c>
    </row>
    <row r="29" spans="1:49" ht="23.1" customHeight="1" x14ac:dyDescent="0.3">
      <c r="A29" s="6" t="s">
        <v>5</v>
      </c>
      <c r="B29" s="7" t="s">
        <v>75</v>
      </c>
      <c r="C29" s="11">
        <v>1</v>
      </c>
      <c r="D29" s="8">
        <f>E137</f>
        <v>0</v>
      </c>
      <c r="E29" s="8">
        <f>C29*D29</f>
        <v>0</v>
      </c>
      <c r="F29" s="8">
        <f>G137</f>
        <v>0</v>
      </c>
      <c r="G29" s="8">
        <f>C29*F29</f>
        <v>0</v>
      </c>
      <c r="H29" s="8"/>
      <c r="I29" s="8">
        <f>C29*H29</f>
        <v>0</v>
      </c>
      <c r="J29" s="8">
        <f t="shared" si="1"/>
        <v>0</v>
      </c>
      <c r="K29" s="8">
        <f t="shared" si="1"/>
        <v>0</v>
      </c>
      <c r="L29" s="6"/>
      <c r="P29">
        <v>1</v>
      </c>
      <c r="Q29">
        <f>C29*Q137</f>
        <v>0</v>
      </c>
      <c r="R29">
        <f>C29*R137</f>
        <v>0</v>
      </c>
      <c r="S29">
        <f>C29*S137</f>
        <v>0</v>
      </c>
      <c r="T29">
        <f>C29*T137</f>
        <v>0</v>
      </c>
      <c r="U29">
        <f>C29*U137</f>
        <v>0</v>
      </c>
      <c r="V29">
        <f>C29*V137</f>
        <v>0</v>
      </c>
      <c r="W29">
        <f>C29*W137</f>
        <v>0</v>
      </c>
      <c r="X29">
        <f>C29*X137</f>
        <v>0</v>
      </c>
      <c r="Y29">
        <f>C29*Y137</f>
        <v>0</v>
      </c>
      <c r="Z29">
        <f>C29*Z137</f>
        <v>0</v>
      </c>
      <c r="AA29">
        <f>C29*AA137</f>
        <v>0</v>
      </c>
      <c r="AB29">
        <f>C29*AB137</f>
        <v>0</v>
      </c>
      <c r="AC29">
        <f>C29*AC137</f>
        <v>0</v>
      </c>
      <c r="AD29">
        <f>C29*AD137</f>
        <v>0</v>
      </c>
      <c r="AE29">
        <f>C29*AE137</f>
        <v>0</v>
      </c>
      <c r="AF29">
        <f>C29*AF137</f>
        <v>0</v>
      </c>
      <c r="AG29">
        <f>C29*AG137</f>
        <v>0</v>
      </c>
      <c r="AH29">
        <f>C29*AH137</f>
        <v>0</v>
      </c>
      <c r="AI29">
        <f>C29*AI137</f>
        <v>0</v>
      </c>
      <c r="AJ29">
        <f>C29*AJ137</f>
        <v>0</v>
      </c>
      <c r="AK29">
        <f>C29*AK137</f>
        <v>0</v>
      </c>
      <c r="AL29">
        <f>C29*AL137</f>
        <v>0</v>
      </c>
      <c r="AM29">
        <f>C29*AM137</f>
        <v>0</v>
      </c>
      <c r="AN29">
        <f>C29*AN137</f>
        <v>0</v>
      </c>
      <c r="AO29">
        <f>C29*AO137</f>
        <v>0</v>
      </c>
      <c r="AP29">
        <f>C29*AP137</f>
        <v>0</v>
      </c>
      <c r="AQ29">
        <f>C29*AQ137</f>
        <v>0</v>
      </c>
      <c r="AR29">
        <f>C29*AR137</f>
        <v>0</v>
      </c>
      <c r="AS29">
        <f>C29*AS137</f>
        <v>0</v>
      </c>
      <c r="AT29">
        <f>C29*AT137</f>
        <v>0</v>
      </c>
      <c r="AU29">
        <f>C29*AU137</f>
        <v>0</v>
      </c>
    </row>
    <row r="30" spans="1:49" ht="23.1" customHeight="1" x14ac:dyDescent="0.3">
      <c r="A30" s="10"/>
      <c r="B30" s="11"/>
      <c r="C30" s="11"/>
      <c r="D30" s="8"/>
      <c r="E30" s="8"/>
      <c r="F30" s="8"/>
      <c r="G30" s="8"/>
      <c r="H30" s="8"/>
      <c r="I30" s="8"/>
      <c r="J30" s="8"/>
      <c r="K30" s="8"/>
      <c r="L30" s="10"/>
    </row>
    <row r="31" spans="1:49" ht="23.1" customHeight="1" x14ac:dyDescent="0.3">
      <c r="A31" s="10"/>
      <c r="B31" s="11"/>
      <c r="C31" s="11"/>
      <c r="D31" s="8"/>
      <c r="E31" s="8"/>
      <c r="F31" s="8"/>
      <c r="G31" s="8"/>
      <c r="H31" s="8"/>
      <c r="I31" s="8"/>
      <c r="J31" s="8"/>
      <c r="K31" s="8"/>
      <c r="L31" s="10"/>
    </row>
    <row r="32" spans="1:49" ht="23.1" customHeight="1" x14ac:dyDescent="0.3">
      <c r="A32" s="10"/>
      <c r="B32" s="11"/>
      <c r="C32" s="11"/>
      <c r="D32" s="8"/>
      <c r="E32" s="8"/>
      <c r="F32" s="8"/>
      <c r="G32" s="8"/>
      <c r="H32" s="8"/>
      <c r="I32" s="8"/>
      <c r="J32" s="8"/>
      <c r="K32" s="8"/>
      <c r="L32" s="10"/>
    </row>
    <row r="33" spans="1:49" ht="23.1" customHeight="1" x14ac:dyDescent="0.3">
      <c r="A33" s="10"/>
      <c r="B33" s="11"/>
      <c r="C33" s="11"/>
      <c r="D33" s="8"/>
      <c r="E33" s="8"/>
      <c r="F33" s="8"/>
      <c r="G33" s="8"/>
      <c r="H33" s="8"/>
      <c r="I33" s="8"/>
      <c r="J33" s="8"/>
      <c r="K33" s="8"/>
      <c r="L33" s="10"/>
    </row>
    <row r="34" spans="1:49" ht="23.1" customHeight="1" x14ac:dyDescent="0.3">
      <c r="A34" s="10"/>
      <c r="B34" s="11"/>
      <c r="C34" s="11"/>
      <c r="D34" s="8"/>
      <c r="E34" s="8"/>
      <c r="F34" s="8"/>
      <c r="G34" s="8"/>
      <c r="H34" s="8"/>
      <c r="I34" s="8"/>
      <c r="J34" s="8"/>
      <c r="K34" s="8"/>
      <c r="L34" s="10"/>
    </row>
    <row r="35" spans="1:49" ht="23.1" customHeight="1" x14ac:dyDescent="0.3">
      <c r="A35" s="10"/>
      <c r="B35" s="11"/>
      <c r="C35" s="11"/>
      <c r="D35" s="8"/>
      <c r="E35" s="8"/>
      <c r="F35" s="8"/>
      <c r="G35" s="8"/>
      <c r="H35" s="8"/>
      <c r="I35" s="8"/>
      <c r="J35" s="8"/>
      <c r="K35" s="8"/>
      <c r="L35" s="10"/>
    </row>
    <row r="36" spans="1:49" ht="23.1" customHeight="1" x14ac:dyDescent="0.3">
      <c r="A36" s="10"/>
      <c r="B36" s="11"/>
      <c r="C36" s="11"/>
      <c r="D36" s="8"/>
      <c r="E36" s="8"/>
      <c r="F36" s="8"/>
      <c r="G36" s="8"/>
      <c r="H36" s="8"/>
      <c r="I36" s="8"/>
      <c r="J36" s="8"/>
      <c r="K36" s="8"/>
      <c r="L36" s="10"/>
    </row>
    <row r="37" spans="1:49" ht="23.1" customHeight="1" x14ac:dyDescent="0.3">
      <c r="A37" s="10"/>
      <c r="B37" s="11"/>
      <c r="C37" s="11"/>
      <c r="D37" s="8"/>
      <c r="E37" s="8"/>
      <c r="F37" s="8"/>
      <c r="G37" s="8"/>
      <c r="H37" s="8"/>
      <c r="I37" s="8"/>
      <c r="J37" s="8"/>
      <c r="K37" s="8"/>
      <c r="L37" s="10"/>
    </row>
    <row r="38" spans="1:49" ht="23.1" customHeight="1" x14ac:dyDescent="0.3">
      <c r="A38" s="10"/>
      <c r="B38" s="11"/>
      <c r="C38" s="11"/>
      <c r="D38" s="8"/>
      <c r="E38" s="8"/>
      <c r="F38" s="8"/>
      <c r="G38" s="8"/>
      <c r="H38" s="8"/>
      <c r="I38" s="8"/>
      <c r="J38" s="8"/>
      <c r="K38" s="8"/>
      <c r="L38" s="10"/>
    </row>
    <row r="39" spans="1:49" ht="23.1" customHeight="1" x14ac:dyDescent="0.3">
      <c r="A39" s="10"/>
      <c r="B39" s="11"/>
      <c r="C39" s="11"/>
      <c r="D39" s="8"/>
      <c r="E39" s="8"/>
      <c r="F39" s="8"/>
      <c r="G39" s="8"/>
      <c r="H39" s="8"/>
      <c r="I39" s="8"/>
      <c r="J39" s="8"/>
      <c r="K39" s="8"/>
      <c r="L39" s="10"/>
    </row>
    <row r="40" spans="1:49" ht="23.1" customHeight="1" x14ac:dyDescent="0.3">
      <c r="A40" s="10"/>
      <c r="B40" s="11"/>
      <c r="C40" s="11"/>
      <c r="D40" s="8"/>
      <c r="E40" s="8"/>
      <c r="F40" s="8"/>
      <c r="G40" s="8"/>
      <c r="H40" s="8"/>
      <c r="I40" s="8"/>
      <c r="J40" s="8"/>
      <c r="K40" s="8"/>
      <c r="L40" s="10"/>
    </row>
    <row r="41" spans="1:49" ht="23.1" customHeight="1" x14ac:dyDescent="0.3">
      <c r="A41" s="10"/>
      <c r="B41" s="11"/>
      <c r="C41" s="11"/>
      <c r="D41" s="8"/>
      <c r="E41" s="8"/>
      <c r="F41" s="8"/>
      <c r="G41" s="8"/>
      <c r="H41" s="8"/>
      <c r="I41" s="8"/>
      <c r="J41" s="8"/>
      <c r="K41" s="8"/>
      <c r="L41" s="10"/>
    </row>
    <row r="42" spans="1:49" ht="23.1" customHeight="1" x14ac:dyDescent="0.3">
      <c r="A42" s="12" t="s">
        <v>70</v>
      </c>
      <c r="B42" s="14"/>
      <c r="C42" s="14"/>
      <c r="D42" s="15"/>
      <c r="E42" s="15">
        <f>SUMIF(P25:P29, "1", E25:E29)</f>
        <v>0</v>
      </c>
      <c r="F42" s="15"/>
      <c r="G42" s="15">
        <f>SUMIF(P25:P29, "1", G25:G29)</f>
        <v>0</v>
      </c>
      <c r="H42" s="15"/>
      <c r="I42" s="15">
        <f>SUMIF(P25:P29, "1", I25:I29)</f>
        <v>0</v>
      </c>
      <c r="J42" s="15"/>
      <c r="K42" s="15">
        <f>E42+G42+I42</f>
        <v>0</v>
      </c>
      <c r="L42" s="13"/>
      <c r="Q42">
        <f t="shared" ref="Q42:AW42" si="2">SUM(Q25:Q29)</f>
        <v>0</v>
      </c>
      <c r="R42">
        <f t="shared" si="2"/>
        <v>0</v>
      </c>
      <c r="S42">
        <f t="shared" si="2"/>
        <v>0</v>
      </c>
      <c r="T42">
        <f t="shared" si="2"/>
        <v>0</v>
      </c>
      <c r="U42">
        <f t="shared" si="2"/>
        <v>0</v>
      </c>
      <c r="V42">
        <f t="shared" si="2"/>
        <v>0</v>
      </c>
      <c r="W42">
        <f t="shared" si="2"/>
        <v>0</v>
      </c>
      <c r="X42">
        <f t="shared" si="2"/>
        <v>0</v>
      </c>
      <c r="Y42">
        <f t="shared" si="2"/>
        <v>0</v>
      </c>
      <c r="Z42">
        <f t="shared" si="2"/>
        <v>0</v>
      </c>
      <c r="AA42">
        <f t="shared" si="2"/>
        <v>0</v>
      </c>
      <c r="AB42">
        <f t="shared" si="2"/>
        <v>0</v>
      </c>
      <c r="AC42">
        <f t="shared" si="2"/>
        <v>0</v>
      </c>
      <c r="AD42">
        <f t="shared" si="2"/>
        <v>0</v>
      </c>
      <c r="AE42">
        <f t="shared" si="2"/>
        <v>0</v>
      </c>
      <c r="AF42">
        <f t="shared" si="2"/>
        <v>0</v>
      </c>
      <c r="AG42">
        <f t="shared" si="2"/>
        <v>0</v>
      </c>
      <c r="AH42">
        <f t="shared" si="2"/>
        <v>0</v>
      </c>
      <c r="AI42">
        <f t="shared" si="2"/>
        <v>0</v>
      </c>
      <c r="AJ42">
        <f t="shared" si="2"/>
        <v>0</v>
      </c>
      <c r="AK42">
        <f t="shared" si="2"/>
        <v>0</v>
      </c>
      <c r="AL42">
        <f t="shared" si="2"/>
        <v>0</v>
      </c>
      <c r="AM42">
        <f t="shared" si="2"/>
        <v>0</v>
      </c>
      <c r="AN42">
        <f t="shared" si="2"/>
        <v>0</v>
      </c>
      <c r="AO42">
        <f t="shared" si="2"/>
        <v>0</v>
      </c>
      <c r="AP42">
        <f t="shared" si="2"/>
        <v>0</v>
      </c>
      <c r="AQ42">
        <f t="shared" si="2"/>
        <v>0</v>
      </c>
      <c r="AR42">
        <f t="shared" si="2"/>
        <v>0</v>
      </c>
      <c r="AS42">
        <f t="shared" si="2"/>
        <v>0</v>
      </c>
      <c r="AT42">
        <f t="shared" si="2"/>
        <v>0</v>
      </c>
      <c r="AU42">
        <f t="shared" si="2"/>
        <v>0</v>
      </c>
      <c r="AV42">
        <f t="shared" si="2"/>
        <v>0</v>
      </c>
      <c r="AW42">
        <f t="shared" si="2"/>
        <v>0</v>
      </c>
    </row>
    <row r="43" spans="1:49" ht="23.1" customHeight="1" x14ac:dyDescent="0.3">
      <c r="A43" s="6" t="s">
        <v>1</v>
      </c>
      <c r="B43" s="11"/>
      <c r="C43" s="11"/>
      <c r="D43" s="8"/>
      <c r="E43" s="8"/>
      <c r="F43" s="8"/>
      <c r="G43" s="8"/>
      <c r="H43" s="8"/>
      <c r="I43" s="8"/>
      <c r="J43" s="8"/>
      <c r="K43" s="8"/>
      <c r="L43" s="10"/>
    </row>
    <row r="44" spans="1:49" ht="23.1" customHeight="1" x14ac:dyDescent="0.3">
      <c r="A44" s="6" t="s">
        <v>69</v>
      </c>
      <c r="B44" s="7" t="s">
        <v>75</v>
      </c>
      <c r="C44" s="11">
        <v>1</v>
      </c>
      <c r="D44" s="8">
        <f>내역서!F23</f>
        <v>0</v>
      </c>
      <c r="E44" s="8">
        <f>C44*D44</f>
        <v>0</v>
      </c>
      <c r="F44" s="8">
        <f>내역서!H23</f>
        <v>0</v>
      </c>
      <c r="G44" s="8">
        <f>C44*F44</f>
        <v>0</v>
      </c>
      <c r="H44" s="8"/>
      <c r="I44" s="8">
        <f>C44*H44</f>
        <v>0</v>
      </c>
      <c r="J44" s="8">
        <f>D44+F44+H44</f>
        <v>0</v>
      </c>
      <c r="K44" s="8">
        <f>E44+G44+I44</f>
        <v>0</v>
      </c>
      <c r="L44" s="6"/>
      <c r="P44">
        <v>1</v>
      </c>
      <c r="Q44">
        <f>C44*내역서!R23</f>
        <v>0</v>
      </c>
      <c r="R44">
        <f>C44*내역서!S23</f>
        <v>0</v>
      </c>
      <c r="S44">
        <f>C44*내역서!T23</f>
        <v>0</v>
      </c>
      <c r="T44">
        <f>C44*내역서!U23</f>
        <v>0</v>
      </c>
      <c r="U44">
        <f>C44*내역서!V23</f>
        <v>0</v>
      </c>
      <c r="V44">
        <f>C44*내역서!W23</f>
        <v>0</v>
      </c>
      <c r="W44">
        <f>C44*내역서!X23</f>
        <v>0</v>
      </c>
      <c r="X44">
        <f>C44*내역서!Y23</f>
        <v>0</v>
      </c>
      <c r="Y44">
        <f>C44*내역서!Z23</f>
        <v>0</v>
      </c>
      <c r="Z44">
        <f>C44*내역서!AA23</f>
        <v>0</v>
      </c>
      <c r="AA44">
        <f>C44*내역서!AB23</f>
        <v>0</v>
      </c>
      <c r="AB44">
        <f>C44*내역서!AC23</f>
        <v>0</v>
      </c>
      <c r="AC44">
        <f>C44*내역서!AD23</f>
        <v>0</v>
      </c>
      <c r="AD44">
        <f>C44*내역서!AE23</f>
        <v>0</v>
      </c>
      <c r="AE44">
        <f>C44*내역서!AF23</f>
        <v>0</v>
      </c>
      <c r="AF44">
        <f>C44*내역서!AG23</f>
        <v>0</v>
      </c>
      <c r="AG44">
        <f>C44*내역서!AH23</f>
        <v>0</v>
      </c>
      <c r="AH44">
        <f>C44*내역서!AI23</f>
        <v>0</v>
      </c>
      <c r="AI44">
        <f>C44*내역서!AJ23</f>
        <v>0</v>
      </c>
      <c r="AJ44">
        <f>C44*내역서!AK23</f>
        <v>0</v>
      </c>
      <c r="AK44">
        <f>C44*내역서!AL23</f>
        <v>0</v>
      </c>
      <c r="AL44">
        <f>C44*내역서!AM23</f>
        <v>0</v>
      </c>
      <c r="AM44">
        <f>C44*내역서!AN23</f>
        <v>0</v>
      </c>
      <c r="AN44">
        <f>C44*내역서!AO23</f>
        <v>0</v>
      </c>
      <c r="AO44">
        <f>C44*내역서!AP23</f>
        <v>0</v>
      </c>
      <c r="AP44">
        <f>C44*내역서!AQ23</f>
        <v>0</v>
      </c>
      <c r="AQ44">
        <f>C44*내역서!AR23</f>
        <v>0</v>
      </c>
      <c r="AR44">
        <f>C44*내역서!AS23</f>
        <v>0</v>
      </c>
      <c r="AS44">
        <f>C44*내역서!AT23</f>
        <v>0</v>
      </c>
      <c r="AT44">
        <f>C44*내역서!AU23</f>
        <v>0</v>
      </c>
      <c r="AU44">
        <f>C44*내역서!AV23</f>
        <v>0</v>
      </c>
    </row>
    <row r="45" spans="1:49" ht="23.1" customHeight="1" x14ac:dyDescent="0.3">
      <c r="A45" s="10"/>
      <c r="B45" s="11"/>
      <c r="C45" s="11"/>
      <c r="D45" s="8"/>
      <c r="E45" s="8"/>
      <c r="F45" s="8"/>
      <c r="G45" s="8"/>
      <c r="H45" s="8"/>
      <c r="I45" s="8"/>
      <c r="J45" s="8"/>
      <c r="K45" s="8"/>
      <c r="L45" s="10"/>
    </row>
    <row r="46" spans="1:49" ht="23.1" customHeight="1" x14ac:dyDescent="0.3">
      <c r="A46" s="10"/>
      <c r="B46" s="11"/>
      <c r="C46" s="11"/>
      <c r="D46" s="8"/>
      <c r="E46" s="8"/>
      <c r="F46" s="8"/>
      <c r="G46" s="8"/>
      <c r="H46" s="8"/>
      <c r="I46" s="8"/>
      <c r="J46" s="8"/>
      <c r="K46" s="8"/>
      <c r="L46" s="10"/>
    </row>
    <row r="47" spans="1:49" ht="23.1" customHeight="1" x14ac:dyDescent="0.3">
      <c r="A47" s="10"/>
      <c r="B47" s="11"/>
      <c r="C47" s="11"/>
      <c r="D47" s="8"/>
      <c r="E47" s="8"/>
      <c r="F47" s="8"/>
      <c r="G47" s="8"/>
      <c r="H47" s="8"/>
      <c r="I47" s="8"/>
      <c r="J47" s="8"/>
      <c r="K47" s="8"/>
      <c r="L47" s="10"/>
    </row>
    <row r="48" spans="1:49" ht="23.1" customHeight="1" x14ac:dyDescent="0.3">
      <c r="A48" s="10"/>
      <c r="B48" s="11"/>
      <c r="C48" s="11"/>
      <c r="D48" s="8"/>
      <c r="E48" s="8"/>
      <c r="F48" s="8"/>
      <c r="G48" s="8"/>
      <c r="H48" s="8"/>
      <c r="I48" s="8"/>
      <c r="J48" s="8"/>
      <c r="K48" s="8"/>
      <c r="L48" s="10"/>
    </row>
    <row r="49" spans="1:49" ht="23.1" customHeight="1" x14ac:dyDescent="0.3">
      <c r="A49" s="10"/>
      <c r="B49" s="11"/>
      <c r="C49" s="11"/>
      <c r="D49" s="8"/>
      <c r="E49" s="8"/>
      <c r="F49" s="8"/>
      <c r="G49" s="8"/>
      <c r="H49" s="8"/>
      <c r="I49" s="8"/>
      <c r="J49" s="8"/>
      <c r="K49" s="8"/>
      <c r="L49" s="10"/>
    </row>
    <row r="50" spans="1:49" ht="23.1" customHeight="1" x14ac:dyDescent="0.3">
      <c r="A50" s="10"/>
      <c r="B50" s="11"/>
      <c r="C50" s="11"/>
      <c r="D50" s="8"/>
      <c r="E50" s="8"/>
      <c r="F50" s="8"/>
      <c r="G50" s="8"/>
      <c r="H50" s="8"/>
      <c r="I50" s="8"/>
      <c r="J50" s="8"/>
      <c r="K50" s="8"/>
      <c r="L50" s="10"/>
    </row>
    <row r="51" spans="1:49" ht="23.1" customHeight="1" x14ac:dyDescent="0.3">
      <c r="A51" s="10"/>
      <c r="B51" s="11"/>
      <c r="C51" s="11"/>
      <c r="D51" s="8"/>
      <c r="E51" s="8"/>
      <c r="F51" s="8"/>
      <c r="G51" s="8"/>
      <c r="H51" s="8"/>
      <c r="I51" s="8"/>
      <c r="J51" s="8"/>
      <c r="K51" s="8"/>
      <c r="L51" s="10"/>
    </row>
    <row r="52" spans="1:49" ht="23.1" customHeight="1" x14ac:dyDescent="0.3">
      <c r="A52" s="10"/>
      <c r="B52" s="11"/>
      <c r="C52" s="11"/>
      <c r="D52" s="8"/>
      <c r="E52" s="8"/>
      <c r="F52" s="8"/>
      <c r="G52" s="8"/>
      <c r="H52" s="8"/>
      <c r="I52" s="8"/>
      <c r="J52" s="8"/>
      <c r="K52" s="8"/>
      <c r="L52" s="10"/>
    </row>
    <row r="53" spans="1:49" ht="23.1" customHeight="1" x14ac:dyDescent="0.3">
      <c r="A53" s="10"/>
      <c r="B53" s="11"/>
      <c r="C53" s="11"/>
      <c r="D53" s="8"/>
      <c r="E53" s="8"/>
      <c r="F53" s="8"/>
      <c r="G53" s="8"/>
      <c r="H53" s="8"/>
      <c r="I53" s="8"/>
      <c r="J53" s="8"/>
      <c r="K53" s="8"/>
      <c r="L53" s="10"/>
    </row>
    <row r="54" spans="1:49" ht="23.1" customHeight="1" x14ac:dyDescent="0.3">
      <c r="A54" s="10"/>
      <c r="B54" s="11"/>
      <c r="C54" s="11"/>
      <c r="D54" s="8"/>
      <c r="E54" s="8"/>
      <c r="F54" s="8"/>
      <c r="G54" s="8"/>
      <c r="H54" s="8"/>
      <c r="I54" s="8"/>
      <c r="J54" s="8"/>
      <c r="K54" s="8"/>
      <c r="L54" s="10"/>
    </row>
    <row r="55" spans="1:49" ht="23.1" customHeight="1" x14ac:dyDescent="0.3">
      <c r="A55" s="10"/>
      <c r="B55" s="11"/>
      <c r="C55" s="11"/>
      <c r="D55" s="8"/>
      <c r="E55" s="8"/>
      <c r="F55" s="8"/>
      <c r="G55" s="8"/>
      <c r="H55" s="8"/>
      <c r="I55" s="8"/>
      <c r="J55" s="8"/>
      <c r="K55" s="8"/>
      <c r="L55" s="10"/>
    </row>
    <row r="56" spans="1:49" ht="23.1" customHeight="1" x14ac:dyDescent="0.3">
      <c r="A56" s="10"/>
      <c r="B56" s="11"/>
      <c r="C56" s="11"/>
      <c r="D56" s="8"/>
      <c r="E56" s="8"/>
      <c r="F56" s="8"/>
      <c r="G56" s="8"/>
      <c r="H56" s="8"/>
      <c r="I56" s="8"/>
      <c r="J56" s="8"/>
      <c r="K56" s="8"/>
      <c r="L56" s="10"/>
    </row>
    <row r="57" spans="1:49" ht="23.1" customHeight="1" x14ac:dyDescent="0.3">
      <c r="A57" s="10"/>
      <c r="B57" s="11"/>
      <c r="C57" s="11"/>
      <c r="D57" s="8"/>
      <c r="E57" s="8"/>
      <c r="F57" s="8"/>
      <c r="G57" s="8"/>
      <c r="H57" s="8"/>
      <c r="I57" s="8"/>
      <c r="J57" s="8"/>
      <c r="K57" s="8"/>
      <c r="L57" s="10"/>
    </row>
    <row r="58" spans="1:49" ht="23.1" customHeight="1" x14ac:dyDescent="0.3">
      <c r="A58" s="10"/>
      <c r="B58" s="11"/>
      <c r="C58" s="11"/>
      <c r="D58" s="8"/>
      <c r="E58" s="8"/>
      <c r="F58" s="8"/>
      <c r="G58" s="8"/>
      <c r="H58" s="8"/>
      <c r="I58" s="8"/>
      <c r="J58" s="8"/>
      <c r="K58" s="8"/>
      <c r="L58" s="10"/>
    </row>
    <row r="59" spans="1:49" ht="23.1" customHeight="1" x14ac:dyDescent="0.3">
      <c r="A59" s="10"/>
      <c r="B59" s="11"/>
      <c r="C59" s="11"/>
      <c r="D59" s="8"/>
      <c r="E59" s="8"/>
      <c r="F59" s="8"/>
      <c r="G59" s="8"/>
      <c r="H59" s="8"/>
      <c r="I59" s="8"/>
      <c r="J59" s="8"/>
      <c r="K59" s="8"/>
      <c r="L59" s="10"/>
    </row>
    <row r="60" spans="1:49" ht="23.1" customHeight="1" x14ac:dyDescent="0.3">
      <c r="A60" s="10"/>
      <c r="B60" s="11"/>
      <c r="C60" s="11"/>
      <c r="D60" s="8"/>
      <c r="E60" s="8"/>
      <c r="F60" s="8"/>
      <c r="G60" s="8"/>
      <c r="H60" s="8"/>
      <c r="I60" s="8"/>
      <c r="J60" s="8"/>
      <c r="K60" s="8"/>
      <c r="L60" s="10"/>
    </row>
    <row r="61" spans="1:49" ht="23.1" customHeight="1" x14ac:dyDescent="0.3">
      <c r="A61" s="12" t="s">
        <v>70</v>
      </c>
      <c r="B61" s="14"/>
      <c r="C61" s="14"/>
      <c r="D61" s="15"/>
      <c r="E61" s="15">
        <f>SUMIF(P44:P44, "1", E44:E44)</f>
        <v>0</v>
      </c>
      <c r="F61" s="15"/>
      <c r="G61" s="15">
        <f>SUMIF(P44:P44, "1", G44:G44)</f>
        <v>0</v>
      </c>
      <c r="H61" s="15"/>
      <c r="I61" s="15">
        <f>SUMIF(P44:P44, "1", I44:I44)</f>
        <v>0</v>
      </c>
      <c r="J61" s="15"/>
      <c r="K61" s="15">
        <f>E61+G61+I61</f>
        <v>0</v>
      </c>
      <c r="L61" s="13"/>
      <c r="Q61">
        <f t="shared" ref="Q61:AW61" si="3">SUM(Q44:Q44)</f>
        <v>0</v>
      </c>
      <c r="R61">
        <f t="shared" si="3"/>
        <v>0</v>
      </c>
      <c r="S61">
        <f t="shared" si="3"/>
        <v>0</v>
      </c>
      <c r="T61">
        <f t="shared" si="3"/>
        <v>0</v>
      </c>
      <c r="U61">
        <f t="shared" si="3"/>
        <v>0</v>
      </c>
      <c r="V61">
        <f t="shared" si="3"/>
        <v>0</v>
      </c>
      <c r="W61">
        <f t="shared" si="3"/>
        <v>0</v>
      </c>
      <c r="X61">
        <f t="shared" si="3"/>
        <v>0</v>
      </c>
      <c r="Y61">
        <f t="shared" si="3"/>
        <v>0</v>
      </c>
      <c r="Z61">
        <f t="shared" si="3"/>
        <v>0</v>
      </c>
      <c r="AA61">
        <f t="shared" si="3"/>
        <v>0</v>
      </c>
      <c r="AB61">
        <f t="shared" si="3"/>
        <v>0</v>
      </c>
      <c r="AC61">
        <f t="shared" si="3"/>
        <v>0</v>
      </c>
      <c r="AD61">
        <f t="shared" si="3"/>
        <v>0</v>
      </c>
      <c r="AE61">
        <f t="shared" si="3"/>
        <v>0</v>
      </c>
      <c r="AF61">
        <f t="shared" si="3"/>
        <v>0</v>
      </c>
      <c r="AG61">
        <f t="shared" si="3"/>
        <v>0</v>
      </c>
      <c r="AH61">
        <f t="shared" si="3"/>
        <v>0</v>
      </c>
      <c r="AI61">
        <f t="shared" si="3"/>
        <v>0</v>
      </c>
      <c r="AJ61">
        <f t="shared" si="3"/>
        <v>0</v>
      </c>
      <c r="AK61">
        <f t="shared" si="3"/>
        <v>0</v>
      </c>
      <c r="AL61">
        <f t="shared" si="3"/>
        <v>0</v>
      </c>
      <c r="AM61">
        <f t="shared" si="3"/>
        <v>0</v>
      </c>
      <c r="AN61">
        <f t="shared" si="3"/>
        <v>0</v>
      </c>
      <c r="AO61">
        <f t="shared" si="3"/>
        <v>0</v>
      </c>
      <c r="AP61">
        <f t="shared" si="3"/>
        <v>0</v>
      </c>
      <c r="AQ61">
        <f t="shared" si="3"/>
        <v>0</v>
      </c>
      <c r="AR61">
        <f t="shared" si="3"/>
        <v>0</v>
      </c>
      <c r="AS61">
        <f t="shared" si="3"/>
        <v>0</v>
      </c>
      <c r="AT61">
        <f t="shared" si="3"/>
        <v>0</v>
      </c>
      <c r="AU61">
        <f t="shared" si="3"/>
        <v>0</v>
      </c>
      <c r="AV61">
        <f t="shared" si="3"/>
        <v>0</v>
      </c>
      <c r="AW61">
        <f t="shared" si="3"/>
        <v>0</v>
      </c>
    </row>
    <row r="62" spans="1:49" ht="23.1" customHeight="1" x14ac:dyDescent="0.3">
      <c r="A62" s="6" t="s">
        <v>2</v>
      </c>
      <c r="B62" s="11"/>
      <c r="C62" s="11"/>
      <c r="D62" s="8"/>
      <c r="E62" s="8"/>
      <c r="F62" s="8"/>
      <c r="G62" s="8"/>
      <c r="H62" s="8"/>
      <c r="I62" s="8"/>
      <c r="J62" s="8"/>
      <c r="K62" s="8"/>
      <c r="L62" s="10"/>
    </row>
    <row r="63" spans="1:49" ht="23.1" customHeight="1" x14ac:dyDescent="0.3">
      <c r="A63" s="6" t="s">
        <v>71</v>
      </c>
      <c r="B63" s="7" t="s">
        <v>75</v>
      </c>
      <c r="C63" s="11">
        <v>1</v>
      </c>
      <c r="D63" s="8">
        <f>내역서!F42</f>
        <v>0</v>
      </c>
      <c r="E63" s="8">
        <f>C63*D63</f>
        <v>0</v>
      </c>
      <c r="F63" s="8">
        <f>내역서!H42</f>
        <v>0</v>
      </c>
      <c r="G63" s="8">
        <f>C63*F63</f>
        <v>0</v>
      </c>
      <c r="H63" s="8"/>
      <c r="I63" s="8">
        <f>C63*H63</f>
        <v>0</v>
      </c>
      <c r="J63" s="8">
        <f>D63+F63+H63</f>
        <v>0</v>
      </c>
      <c r="K63" s="8">
        <f>E63+G63+I63</f>
        <v>0</v>
      </c>
      <c r="L63" s="6"/>
      <c r="P63">
        <v>1</v>
      </c>
      <c r="Q63">
        <f>C63*내역서!R42</f>
        <v>0</v>
      </c>
      <c r="R63">
        <f>C63*내역서!S42</f>
        <v>0</v>
      </c>
      <c r="S63">
        <f>C63*내역서!T42</f>
        <v>0</v>
      </c>
      <c r="T63">
        <f>C63*내역서!U42</f>
        <v>0</v>
      </c>
      <c r="U63">
        <f>C63*내역서!V42</f>
        <v>0</v>
      </c>
      <c r="V63">
        <f>C63*내역서!W42</f>
        <v>0</v>
      </c>
      <c r="W63">
        <f>C63*내역서!X42</f>
        <v>0</v>
      </c>
      <c r="X63">
        <f>C63*내역서!Y42</f>
        <v>0</v>
      </c>
      <c r="Y63">
        <f>C63*내역서!Z42</f>
        <v>0</v>
      </c>
      <c r="Z63">
        <f>C63*내역서!AA42</f>
        <v>0</v>
      </c>
      <c r="AA63">
        <f>C63*내역서!AB42</f>
        <v>0</v>
      </c>
      <c r="AB63">
        <f>C63*내역서!AC42</f>
        <v>0</v>
      </c>
      <c r="AC63">
        <f>C63*내역서!AD42</f>
        <v>0</v>
      </c>
      <c r="AD63">
        <f>C63*내역서!AE42</f>
        <v>0</v>
      </c>
      <c r="AE63">
        <f>C63*내역서!AF42</f>
        <v>0</v>
      </c>
      <c r="AF63">
        <f>C63*내역서!AG42</f>
        <v>0</v>
      </c>
      <c r="AG63">
        <f>C63*내역서!AH42</f>
        <v>0</v>
      </c>
      <c r="AH63">
        <f>C63*내역서!AI42</f>
        <v>0</v>
      </c>
      <c r="AI63">
        <f>C63*내역서!AJ42</f>
        <v>0</v>
      </c>
      <c r="AJ63">
        <f>C63*내역서!AK42</f>
        <v>0</v>
      </c>
      <c r="AK63">
        <f>C63*내역서!AL42</f>
        <v>0</v>
      </c>
      <c r="AL63">
        <f>C63*내역서!AM42</f>
        <v>0</v>
      </c>
      <c r="AM63">
        <f>C63*내역서!AN42</f>
        <v>0</v>
      </c>
      <c r="AN63">
        <f>C63*내역서!AO42</f>
        <v>0</v>
      </c>
      <c r="AO63">
        <f>C63*내역서!AP42</f>
        <v>0</v>
      </c>
      <c r="AP63">
        <f>C63*내역서!AQ42</f>
        <v>0</v>
      </c>
      <c r="AQ63">
        <f>C63*내역서!AR42</f>
        <v>0</v>
      </c>
      <c r="AR63">
        <f>C63*내역서!AS42</f>
        <v>0</v>
      </c>
      <c r="AS63">
        <f>C63*내역서!AT42</f>
        <v>0</v>
      </c>
      <c r="AT63">
        <f>C63*내역서!AU42</f>
        <v>0</v>
      </c>
      <c r="AU63">
        <f>C63*내역서!AV42</f>
        <v>0</v>
      </c>
    </row>
    <row r="64" spans="1:49" ht="23.1" customHeight="1" x14ac:dyDescent="0.3">
      <c r="A64" s="10"/>
      <c r="B64" s="11"/>
      <c r="C64" s="11"/>
      <c r="D64" s="8"/>
      <c r="E64" s="8"/>
      <c r="F64" s="8"/>
      <c r="G64" s="8"/>
      <c r="H64" s="8"/>
      <c r="I64" s="8"/>
      <c r="J64" s="8"/>
      <c r="K64" s="8"/>
      <c r="L64" s="10"/>
    </row>
    <row r="65" spans="1:49" ht="23.1" customHeight="1" x14ac:dyDescent="0.3">
      <c r="A65" s="10"/>
      <c r="B65" s="11"/>
      <c r="C65" s="11"/>
      <c r="D65" s="8"/>
      <c r="E65" s="8"/>
      <c r="F65" s="8"/>
      <c r="G65" s="8"/>
      <c r="H65" s="8"/>
      <c r="I65" s="8"/>
      <c r="J65" s="8"/>
      <c r="K65" s="8"/>
      <c r="L65" s="10"/>
    </row>
    <row r="66" spans="1:49" ht="23.1" customHeight="1" x14ac:dyDescent="0.3">
      <c r="A66" s="10"/>
      <c r="B66" s="11"/>
      <c r="C66" s="11"/>
      <c r="D66" s="8"/>
      <c r="E66" s="8"/>
      <c r="F66" s="8"/>
      <c r="G66" s="8"/>
      <c r="H66" s="8"/>
      <c r="I66" s="8"/>
      <c r="J66" s="8"/>
      <c r="K66" s="8"/>
      <c r="L66" s="10"/>
    </row>
    <row r="67" spans="1:49" ht="23.1" customHeight="1" x14ac:dyDescent="0.3">
      <c r="A67" s="10"/>
      <c r="B67" s="11"/>
      <c r="C67" s="11"/>
      <c r="D67" s="8"/>
      <c r="E67" s="8"/>
      <c r="F67" s="8"/>
      <c r="G67" s="8"/>
      <c r="H67" s="8"/>
      <c r="I67" s="8"/>
      <c r="J67" s="8"/>
      <c r="K67" s="8"/>
      <c r="L67" s="10"/>
    </row>
    <row r="68" spans="1:49" ht="23.1" customHeight="1" x14ac:dyDescent="0.3">
      <c r="A68" s="10"/>
      <c r="B68" s="11"/>
      <c r="C68" s="11"/>
      <c r="D68" s="8"/>
      <c r="E68" s="8"/>
      <c r="F68" s="8"/>
      <c r="G68" s="8"/>
      <c r="H68" s="8"/>
      <c r="I68" s="8"/>
      <c r="J68" s="8"/>
      <c r="K68" s="8"/>
      <c r="L68" s="10"/>
    </row>
    <row r="69" spans="1:49" ht="23.1" customHeight="1" x14ac:dyDescent="0.3">
      <c r="A69" s="10"/>
      <c r="B69" s="11"/>
      <c r="C69" s="11"/>
      <c r="D69" s="8"/>
      <c r="E69" s="8"/>
      <c r="F69" s="8"/>
      <c r="G69" s="8"/>
      <c r="H69" s="8"/>
      <c r="I69" s="8"/>
      <c r="J69" s="8"/>
      <c r="K69" s="8"/>
      <c r="L69" s="10"/>
    </row>
    <row r="70" spans="1:49" ht="23.1" customHeight="1" x14ac:dyDescent="0.3">
      <c r="A70" s="10"/>
      <c r="B70" s="11"/>
      <c r="C70" s="11"/>
      <c r="D70" s="8"/>
      <c r="E70" s="8"/>
      <c r="F70" s="8"/>
      <c r="G70" s="8"/>
      <c r="H70" s="8"/>
      <c r="I70" s="8"/>
      <c r="J70" s="8"/>
      <c r="K70" s="8"/>
      <c r="L70" s="10"/>
    </row>
    <row r="71" spans="1:49" ht="23.1" customHeight="1" x14ac:dyDescent="0.3">
      <c r="A71" s="10"/>
      <c r="B71" s="11"/>
      <c r="C71" s="11"/>
      <c r="D71" s="8"/>
      <c r="E71" s="8"/>
      <c r="F71" s="8"/>
      <c r="G71" s="8"/>
      <c r="H71" s="8"/>
      <c r="I71" s="8"/>
      <c r="J71" s="8"/>
      <c r="K71" s="8"/>
      <c r="L71" s="10"/>
    </row>
    <row r="72" spans="1:49" ht="23.1" customHeight="1" x14ac:dyDescent="0.3">
      <c r="A72" s="10"/>
      <c r="B72" s="11"/>
      <c r="C72" s="11"/>
      <c r="D72" s="8"/>
      <c r="E72" s="8"/>
      <c r="F72" s="8"/>
      <c r="G72" s="8"/>
      <c r="H72" s="8"/>
      <c r="I72" s="8"/>
      <c r="J72" s="8"/>
      <c r="K72" s="8"/>
      <c r="L72" s="10"/>
    </row>
    <row r="73" spans="1:49" ht="23.1" customHeight="1" x14ac:dyDescent="0.3">
      <c r="A73" s="10"/>
      <c r="B73" s="11"/>
      <c r="C73" s="11"/>
      <c r="D73" s="8"/>
      <c r="E73" s="8"/>
      <c r="F73" s="8"/>
      <c r="G73" s="8"/>
      <c r="H73" s="8"/>
      <c r="I73" s="8"/>
      <c r="J73" s="8"/>
      <c r="K73" s="8"/>
      <c r="L73" s="10"/>
    </row>
    <row r="74" spans="1:49" ht="23.1" customHeight="1" x14ac:dyDescent="0.3">
      <c r="A74" s="10"/>
      <c r="B74" s="11"/>
      <c r="C74" s="11"/>
      <c r="D74" s="8"/>
      <c r="E74" s="8"/>
      <c r="F74" s="8"/>
      <c r="G74" s="8"/>
      <c r="H74" s="8"/>
      <c r="I74" s="8"/>
      <c r="J74" s="8"/>
      <c r="K74" s="8"/>
      <c r="L74" s="10"/>
    </row>
    <row r="75" spans="1:49" ht="23.1" customHeight="1" x14ac:dyDescent="0.3">
      <c r="A75" s="10"/>
      <c r="B75" s="11"/>
      <c r="C75" s="11"/>
      <c r="D75" s="8"/>
      <c r="E75" s="8"/>
      <c r="F75" s="8"/>
      <c r="G75" s="8"/>
      <c r="H75" s="8"/>
      <c r="I75" s="8"/>
      <c r="J75" s="8"/>
      <c r="K75" s="8"/>
      <c r="L75" s="10"/>
    </row>
    <row r="76" spans="1:49" ht="23.1" customHeight="1" x14ac:dyDescent="0.3">
      <c r="A76" s="10"/>
      <c r="B76" s="11"/>
      <c r="C76" s="11"/>
      <c r="D76" s="8"/>
      <c r="E76" s="8"/>
      <c r="F76" s="8"/>
      <c r="G76" s="8"/>
      <c r="H76" s="8"/>
      <c r="I76" s="8"/>
      <c r="J76" s="8"/>
      <c r="K76" s="8"/>
      <c r="L76" s="10"/>
    </row>
    <row r="77" spans="1:49" ht="23.1" customHeight="1" x14ac:dyDescent="0.3">
      <c r="A77" s="10"/>
      <c r="B77" s="11"/>
      <c r="C77" s="11"/>
      <c r="D77" s="8"/>
      <c r="E77" s="8"/>
      <c r="F77" s="8"/>
      <c r="G77" s="8"/>
      <c r="H77" s="8"/>
      <c r="I77" s="8"/>
      <c r="J77" s="8"/>
      <c r="K77" s="8"/>
      <c r="L77" s="10"/>
    </row>
    <row r="78" spans="1:49" ht="23.1" customHeight="1" x14ac:dyDescent="0.3">
      <c r="A78" s="10"/>
      <c r="B78" s="11"/>
      <c r="C78" s="11"/>
      <c r="D78" s="8"/>
      <c r="E78" s="8"/>
      <c r="F78" s="8"/>
      <c r="G78" s="8"/>
      <c r="H78" s="8"/>
      <c r="I78" s="8"/>
      <c r="J78" s="8"/>
      <c r="K78" s="8"/>
      <c r="L78" s="10"/>
    </row>
    <row r="79" spans="1:49" ht="23.1" customHeight="1" x14ac:dyDescent="0.3">
      <c r="A79" s="10"/>
      <c r="B79" s="11"/>
      <c r="C79" s="11"/>
      <c r="D79" s="8"/>
      <c r="E79" s="8"/>
      <c r="F79" s="8"/>
      <c r="G79" s="8"/>
      <c r="H79" s="8"/>
      <c r="I79" s="8"/>
      <c r="J79" s="8"/>
      <c r="K79" s="8"/>
      <c r="L79" s="10"/>
    </row>
    <row r="80" spans="1:49" ht="23.1" customHeight="1" x14ac:dyDescent="0.3">
      <c r="A80" s="12" t="s">
        <v>70</v>
      </c>
      <c r="B80" s="14"/>
      <c r="C80" s="14"/>
      <c r="D80" s="15"/>
      <c r="E80" s="15">
        <f>SUMIF(P63:P63, "1", E63:E63)</f>
        <v>0</v>
      </c>
      <c r="F80" s="15"/>
      <c r="G80" s="15">
        <f>SUMIF(P63:P63, "1", G63:G63)</f>
        <v>0</v>
      </c>
      <c r="H80" s="15"/>
      <c r="I80" s="15">
        <f>SUMIF(P63:P63, "1", I63:I63)</f>
        <v>0</v>
      </c>
      <c r="J80" s="15"/>
      <c r="K80" s="15">
        <f>E80+G80+I80</f>
        <v>0</v>
      </c>
      <c r="L80" s="13"/>
      <c r="Q80">
        <f t="shared" ref="Q80:AW80" si="4">SUM(Q63:Q63)</f>
        <v>0</v>
      </c>
      <c r="R80">
        <f t="shared" si="4"/>
        <v>0</v>
      </c>
      <c r="S80">
        <f t="shared" si="4"/>
        <v>0</v>
      </c>
      <c r="T80">
        <f t="shared" si="4"/>
        <v>0</v>
      </c>
      <c r="U80">
        <f t="shared" si="4"/>
        <v>0</v>
      </c>
      <c r="V80">
        <f t="shared" si="4"/>
        <v>0</v>
      </c>
      <c r="W80">
        <f t="shared" si="4"/>
        <v>0</v>
      </c>
      <c r="X80">
        <f t="shared" si="4"/>
        <v>0</v>
      </c>
      <c r="Y80">
        <f t="shared" si="4"/>
        <v>0</v>
      </c>
      <c r="Z80">
        <f t="shared" si="4"/>
        <v>0</v>
      </c>
      <c r="AA80">
        <f t="shared" si="4"/>
        <v>0</v>
      </c>
      <c r="AB80">
        <f t="shared" si="4"/>
        <v>0</v>
      </c>
      <c r="AC80">
        <f t="shared" si="4"/>
        <v>0</v>
      </c>
      <c r="AD80">
        <f t="shared" si="4"/>
        <v>0</v>
      </c>
      <c r="AE80">
        <f t="shared" si="4"/>
        <v>0</v>
      </c>
      <c r="AF80">
        <f t="shared" si="4"/>
        <v>0</v>
      </c>
      <c r="AG80">
        <f t="shared" si="4"/>
        <v>0</v>
      </c>
      <c r="AH80">
        <f t="shared" si="4"/>
        <v>0</v>
      </c>
      <c r="AI80">
        <f t="shared" si="4"/>
        <v>0</v>
      </c>
      <c r="AJ80">
        <f t="shared" si="4"/>
        <v>0</v>
      </c>
      <c r="AK80">
        <f t="shared" si="4"/>
        <v>0</v>
      </c>
      <c r="AL80">
        <f t="shared" si="4"/>
        <v>0</v>
      </c>
      <c r="AM80">
        <f t="shared" si="4"/>
        <v>0</v>
      </c>
      <c r="AN80">
        <f t="shared" si="4"/>
        <v>0</v>
      </c>
      <c r="AO80">
        <f t="shared" si="4"/>
        <v>0</v>
      </c>
      <c r="AP80">
        <f t="shared" si="4"/>
        <v>0</v>
      </c>
      <c r="AQ80">
        <f t="shared" si="4"/>
        <v>0</v>
      </c>
      <c r="AR80">
        <f t="shared" si="4"/>
        <v>0</v>
      </c>
      <c r="AS80">
        <f t="shared" si="4"/>
        <v>0</v>
      </c>
      <c r="AT80">
        <f t="shared" si="4"/>
        <v>0</v>
      </c>
      <c r="AU80">
        <f t="shared" si="4"/>
        <v>0</v>
      </c>
      <c r="AV80">
        <f t="shared" si="4"/>
        <v>0</v>
      </c>
      <c r="AW80">
        <f t="shared" si="4"/>
        <v>0</v>
      </c>
    </row>
    <row r="81" spans="1:47" ht="23.1" customHeight="1" x14ac:dyDescent="0.3">
      <c r="A81" s="6" t="s">
        <v>3</v>
      </c>
      <c r="B81" s="11"/>
      <c r="C81" s="11"/>
      <c r="D81" s="8"/>
      <c r="E81" s="8"/>
      <c r="F81" s="8"/>
      <c r="G81" s="8"/>
      <c r="H81" s="8"/>
      <c r="I81" s="8"/>
      <c r="J81" s="8"/>
      <c r="K81" s="8"/>
      <c r="L81" s="10"/>
    </row>
    <row r="82" spans="1:47" ht="23.1" customHeight="1" x14ac:dyDescent="0.3">
      <c r="A82" s="6" t="s">
        <v>72</v>
      </c>
      <c r="B82" s="7" t="s">
        <v>75</v>
      </c>
      <c r="C82" s="11">
        <v>1</v>
      </c>
      <c r="D82" s="8">
        <f>내역서!F61</f>
        <v>0</v>
      </c>
      <c r="E82" s="8">
        <f>C82*D82</f>
        <v>0</v>
      </c>
      <c r="F82" s="8">
        <f>내역서!H61</f>
        <v>0</v>
      </c>
      <c r="G82" s="8">
        <f>C82*F82</f>
        <v>0</v>
      </c>
      <c r="H82" s="8"/>
      <c r="I82" s="8">
        <f>C82*H82</f>
        <v>0</v>
      </c>
      <c r="J82" s="8">
        <f>D82+F82+H82</f>
        <v>0</v>
      </c>
      <c r="K82" s="8">
        <f>E82+G82+I82</f>
        <v>0</v>
      </c>
      <c r="L82" s="6"/>
      <c r="P82">
        <v>1</v>
      </c>
      <c r="Q82">
        <f>C82*내역서!R61</f>
        <v>0</v>
      </c>
      <c r="R82">
        <f>C82*내역서!S61</f>
        <v>0</v>
      </c>
      <c r="S82">
        <f>C82*내역서!T61</f>
        <v>0</v>
      </c>
      <c r="T82">
        <f>C82*내역서!U61</f>
        <v>0</v>
      </c>
      <c r="U82">
        <f>C82*내역서!V61</f>
        <v>0</v>
      </c>
      <c r="V82">
        <f>C82*내역서!W61</f>
        <v>0</v>
      </c>
      <c r="W82">
        <f>C82*내역서!X61</f>
        <v>0</v>
      </c>
      <c r="X82">
        <f>C82*내역서!Y61</f>
        <v>0</v>
      </c>
      <c r="Y82">
        <f>C82*내역서!Z61</f>
        <v>0</v>
      </c>
      <c r="Z82">
        <f>C82*내역서!AA61</f>
        <v>0</v>
      </c>
      <c r="AA82">
        <f>C82*내역서!AB61</f>
        <v>0</v>
      </c>
      <c r="AB82">
        <f>C82*내역서!AC61</f>
        <v>0</v>
      </c>
      <c r="AC82">
        <f>C82*내역서!AD61</f>
        <v>0</v>
      </c>
      <c r="AD82">
        <f>C82*내역서!AE61</f>
        <v>0</v>
      </c>
      <c r="AE82">
        <f>C82*내역서!AF61</f>
        <v>0</v>
      </c>
      <c r="AF82">
        <f>C82*내역서!AG61</f>
        <v>0</v>
      </c>
      <c r="AG82">
        <f>C82*내역서!AH61</f>
        <v>0</v>
      </c>
      <c r="AH82">
        <f>C82*내역서!AI61</f>
        <v>0</v>
      </c>
      <c r="AI82">
        <f>C82*내역서!AJ61</f>
        <v>0</v>
      </c>
      <c r="AJ82">
        <f>C82*내역서!AK61</f>
        <v>0</v>
      </c>
      <c r="AK82">
        <f>C82*내역서!AL61</f>
        <v>0</v>
      </c>
      <c r="AL82">
        <f>C82*내역서!AM61</f>
        <v>0</v>
      </c>
      <c r="AM82">
        <f>C82*내역서!AN61</f>
        <v>0</v>
      </c>
      <c r="AN82">
        <f>C82*내역서!AO61</f>
        <v>0</v>
      </c>
      <c r="AO82">
        <f>C82*내역서!AP61</f>
        <v>0</v>
      </c>
      <c r="AP82">
        <f>C82*내역서!AQ61</f>
        <v>0</v>
      </c>
      <c r="AQ82">
        <f>C82*내역서!AR61</f>
        <v>0</v>
      </c>
      <c r="AR82">
        <f>C82*내역서!AS61</f>
        <v>0</v>
      </c>
      <c r="AS82">
        <f>C82*내역서!AT61</f>
        <v>0</v>
      </c>
      <c r="AT82">
        <f>C82*내역서!AU61</f>
        <v>0</v>
      </c>
      <c r="AU82">
        <f>C82*내역서!AV61</f>
        <v>0</v>
      </c>
    </row>
    <row r="83" spans="1:47" ht="23.1" customHeight="1" x14ac:dyDescent="0.3">
      <c r="A83" s="10"/>
      <c r="B83" s="11"/>
      <c r="C83" s="11"/>
      <c r="D83" s="8"/>
      <c r="E83" s="8"/>
      <c r="F83" s="8"/>
      <c r="G83" s="8"/>
      <c r="H83" s="8"/>
      <c r="I83" s="8"/>
      <c r="J83" s="8"/>
      <c r="K83" s="8"/>
      <c r="L83" s="10"/>
    </row>
    <row r="84" spans="1:47" ht="23.1" customHeight="1" x14ac:dyDescent="0.3">
      <c r="A84" s="10"/>
      <c r="B84" s="11"/>
      <c r="C84" s="11"/>
      <c r="D84" s="8"/>
      <c r="E84" s="8"/>
      <c r="F84" s="8"/>
      <c r="G84" s="8"/>
      <c r="H84" s="8"/>
      <c r="I84" s="8"/>
      <c r="J84" s="8"/>
      <c r="K84" s="8"/>
      <c r="L84" s="10"/>
    </row>
    <row r="85" spans="1:47" ht="23.1" customHeight="1" x14ac:dyDescent="0.3">
      <c r="A85" s="10"/>
      <c r="B85" s="11"/>
      <c r="C85" s="11"/>
      <c r="D85" s="8"/>
      <c r="E85" s="8"/>
      <c r="F85" s="8"/>
      <c r="G85" s="8"/>
      <c r="H85" s="8"/>
      <c r="I85" s="8"/>
      <c r="J85" s="8"/>
      <c r="K85" s="8"/>
      <c r="L85" s="10"/>
    </row>
    <row r="86" spans="1:47" ht="23.1" customHeight="1" x14ac:dyDescent="0.3">
      <c r="A86" s="10"/>
      <c r="B86" s="11"/>
      <c r="C86" s="11"/>
      <c r="D86" s="8"/>
      <c r="E86" s="8"/>
      <c r="F86" s="8"/>
      <c r="G86" s="8"/>
      <c r="H86" s="8"/>
      <c r="I86" s="8"/>
      <c r="J86" s="8"/>
      <c r="K86" s="8"/>
      <c r="L86" s="10"/>
    </row>
    <row r="87" spans="1:47" ht="23.1" customHeight="1" x14ac:dyDescent="0.3">
      <c r="A87" s="10"/>
      <c r="B87" s="11"/>
      <c r="C87" s="11"/>
      <c r="D87" s="8"/>
      <c r="E87" s="8"/>
      <c r="F87" s="8"/>
      <c r="G87" s="8"/>
      <c r="H87" s="8"/>
      <c r="I87" s="8"/>
      <c r="J87" s="8"/>
      <c r="K87" s="8"/>
      <c r="L87" s="10"/>
    </row>
    <row r="88" spans="1:47" ht="23.1" customHeight="1" x14ac:dyDescent="0.3">
      <c r="A88" s="10"/>
      <c r="B88" s="11"/>
      <c r="C88" s="11"/>
      <c r="D88" s="8"/>
      <c r="E88" s="8"/>
      <c r="F88" s="8"/>
      <c r="G88" s="8"/>
      <c r="H88" s="8"/>
      <c r="I88" s="8"/>
      <c r="J88" s="8"/>
      <c r="K88" s="8"/>
      <c r="L88" s="10"/>
    </row>
    <row r="89" spans="1:47" ht="23.1" customHeight="1" x14ac:dyDescent="0.3">
      <c r="A89" s="10"/>
      <c r="B89" s="11"/>
      <c r="C89" s="11"/>
      <c r="D89" s="8"/>
      <c r="E89" s="8"/>
      <c r="F89" s="8"/>
      <c r="G89" s="8"/>
      <c r="H89" s="8"/>
      <c r="I89" s="8"/>
      <c r="J89" s="8"/>
      <c r="K89" s="8"/>
      <c r="L89" s="10"/>
    </row>
    <row r="90" spans="1:47" ht="23.1" customHeight="1" x14ac:dyDescent="0.3">
      <c r="A90" s="10"/>
      <c r="B90" s="11"/>
      <c r="C90" s="11"/>
      <c r="D90" s="8"/>
      <c r="E90" s="8"/>
      <c r="F90" s="8"/>
      <c r="G90" s="8"/>
      <c r="H90" s="8"/>
      <c r="I90" s="8"/>
      <c r="J90" s="8"/>
      <c r="K90" s="8"/>
      <c r="L90" s="10"/>
    </row>
    <row r="91" spans="1:47" ht="23.1" customHeight="1" x14ac:dyDescent="0.3">
      <c r="A91" s="10"/>
      <c r="B91" s="11"/>
      <c r="C91" s="11"/>
      <c r="D91" s="8"/>
      <c r="E91" s="8"/>
      <c r="F91" s="8"/>
      <c r="G91" s="8"/>
      <c r="H91" s="8"/>
      <c r="I91" s="8"/>
      <c r="J91" s="8"/>
      <c r="K91" s="8"/>
      <c r="L91" s="10"/>
    </row>
    <row r="92" spans="1:47" ht="23.1" customHeight="1" x14ac:dyDescent="0.3">
      <c r="A92" s="10"/>
      <c r="B92" s="11"/>
      <c r="C92" s="11"/>
      <c r="D92" s="8"/>
      <c r="E92" s="8"/>
      <c r="F92" s="8"/>
      <c r="G92" s="8"/>
      <c r="H92" s="8"/>
      <c r="I92" s="8"/>
      <c r="J92" s="8"/>
      <c r="K92" s="8"/>
      <c r="L92" s="10"/>
    </row>
    <row r="93" spans="1:47" ht="23.1" customHeight="1" x14ac:dyDescent="0.3">
      <c r="A93" s="10"/>
      <c r="B93" s="11"/>
      <c r="C93" s="11"/>
      <c r="D93" s="8"/>
      <c r="E93" s="8"/>
      <c r="F93" s="8"/>
      <c r="G93" s="8"/>
      <c r="H93" s="8"/>
      <c r="I93" s="8"/>
      <c r="J93" s="8"/>
      <c r="K93" s="8"/>
      <c r="L93" s="10"/>
    </row>
    <row r="94" spans="1:47" ht="23.1" customHeight="1" x14ac:dyDescent="0.3">
      <c r="A94" s="10"/>
      <c r="B94" s="11"/>
      <c r="C94" s="11"/>
      <c r="D94" s="8"/>
      <c r="E94" s="8"/>
      <c r="F94" s="8"/>
      <c r="G94" s="8"/>
      <c r="H94" s="8"/>
      <c r="I94" s="8"/>
      <c r="J94" s="8"/>
      <c r="K94" s="8"/>
      <c r="L94" s="10"/>
    </row>
    <row r="95" spans="1:47" ht="23.1" customHeight="1" x14ac:dyDescent="0.3">
      <c r="A95" s="10"/>
      <c r="B95" s="11"/>
      <c r="C95" s="11"/>
      <c r="D95" s="8"/>
      <c r="E95" s="8"/>
      <c r="F95" s="8"/>
      <c r="G95" s="8"/>
      <c r="H95" s="8"/>
      <c r="I95" s="8"/>
      <c r="J95" s="8"/>
      <c r="K95" s="8"/>
      <c r="L95" s="10"/>
    </row>
    <row r="96" spans="1:47" ht="23.1" customHeight="1" x14ac:dyDescent="0.3">
      <c r="A96" s="10"/>
      <c r="B96" s="11"/>
      <c r="C96" s="11"/>
      <c r="D96" s="8"/>
      <c r="E96" s="8"/>
      <c r="F96" s="8"/>
      <c r="G96" s="8"/>
      <c r="H96" s="8"/>
      <c r="I96" s="8"/>
      <c r="J96" s="8"/>
      <c r="K96" s="8"/>
      <c r="L96" s="10"/>
    </row>
    <row r="97" spans="1:49" ht="23.1" customHeight="1" x14ac:dyDescent="0.3">
      <c r="A97" s="10"/>
      <c r="B97" s="11"/>
      <c r="C97" s="11"/>
      <c r="D97" s="8"/>
      <c r="E97" s="8"/>
      <c r="F97" s="8"/>
      <c r="G97" s="8"/>
      <c r="H97" s="8"/>
      <c r="I97" s="8"/>
      <c r="J97" s="8"/>
      <c r="K97" s="8"/>
      <c r="L97" s="10"/>
    </row>
    <row r="98" spans="1:49" ht="23.1" customHeight="1" x14ac:dyDescent="0.3">
      <c r="A98" s="10"/>
      <c r="B98" s="11"/>
      <c r="C98" s="11"/>
      <c r="D98" s="8"/>
      <c r="E98" s="8"/>
      <c r="F98" s="8"/>
      <c r="G98" s="8"/>
      <c r="H98" s="8"/>
      <c r="I98" s="8"/>
      <c r="J98" s="8"/>
      <c r="K98" s="8"/>
      <c r="L98" s="10"/>
    </row>
    <row r="99" spans="1:49" ht="23.1" customHeight="1" x14ac:dyDescent="0.3">
      <c r="A99" s="12" t="s">
        <v>70</v>
      </c>
      <c r="B99" s="14"/>
      <c r="C99" s="14"/>
      <c r="D99" s="15"/>
      <c r="E99" s="15">
        <f>SUMIF(P82:P82, "1", E82:E82)</f>
        <v>0</v>
      </c>
      <c r="F99" s="15"/>
      <c r="G99" s="15">
        <f>SUMIF(P82:P82, "1", G82:G82)</f>
        <v>0</v>
      </c>
      <c r="H99" s="15"/>
      <c r="I99" s="15">
        <f>SUMIF(P82:P82, "1", I82:I82)</f>
        <v>0</v>
      </c>
      <c r="J99" s="15"/>
      <c r="K99" s="15">
        <f>E99+G99+I99</f>
        <v>0</v>
      </c>
      <c r="L99" s="13"/>
      <c r="Q99">
        <f t="shared" ref="Q99:AW99" si="5">SUM(Q82:Q82)</f>
        <v>0</v>
      </c>
      <c r="R99">
        <f t="shared" si="5"/>
        <v>0</v>
      </c>
      <c r="S99">
        <f t="shared" si="5"/>
        <v>0</v>
      </c>
      <c r="T99">
        <f t="shared" si="5"/>
        <v>0</v>
      </c>
      <c r="U99">
        <f t="shared" si="5"/>
        <v>0</v>
      </c>
      <c r="V99">
        <f t="shared" si="5"/>
        <v>0</v>
      </c>
      <c r="W99">
        <f t="shared" si="5"/>
        <v>0</v>
      </c>
      <c r="X99">
        <f t="shared" si="5"/>
        <v>0</v>
      </c>
      <c r="Y99">
        <f t="shared" si="5"/>
        <v>0</v>
      </c>
      <c r="Z99">
        <f t="shared" si="5"/>
        <v>0</v>
      </c>
      <c r="AA99">
        <f t="shared" si="5"/>
        <v>0</v>
      </c>
      <c r="AB99">
        <f t="shared" si="5"/>
        <v>0</v>
      </c>
      <c r="AC99">
        <f t="shared" si="5"/>
        <v>0</v>
      </c>
      <c r="AD99">
        <f t="shared" si="5"/>
        <v>0</v>
      </c>
      <c r="AE99">
        <f t="shared" si="5"/>
        <v>0</v>
      </c>
      <c r="AF99">
        <f t="shared" si="5"/>
        <v>0</v>
      </c>
      <c r="AG99">
        <f t="shared" si="5"/>
        <v>0</v>
      </c>
      <c r="AH99">
        <f t="shared" si="5"/>
        <v>0</v>
      </c>
      <c r="AI99">
        <f t="shared" si="5"/>
        <v>0</v>
      </c>
      <c r="AJ99">
        <f t="shared" si="5"/>
        <v>0</v>
      </c>
      <c r="AK99">
        <f t="shared" si="5"/>
        <v>0</v>
      </c>
      <c r="AL99">
        <f t="shared" si="5"/>
        <v>0</v>
      </c>
      <c r="AM99">
        <f t="shared" si="5"/>
        <v>0</v>
      </c>
      <c r="AN99">
        <f t="shared" si="5"/>
        <v>0</v>
      </c>
      <c r="AO99">
        <f t="shared" si="5"/>
        <v>0</v>
      </c>
      <c r="AP99">
        <f t="shared" si="5"/>
        <v>0</v>
      </c>
      <c r="AQ99">
        <f t="shared" si="5"/>
        <v>0</v>
      </c>
      <c r="AR99">
        <f t="shared" si="5"/>
        <v>0</v>
      </c>
      <c r="AS99">
        <f t="shared" si="5"/>
        <v>0</v>
      </c>
      <c r="AT99">
        <f t="shared" si="5"/>
        <v>0</v>
      </c>
      <c r="AU99">
        <f t="shared" si="5"/>
        <v>0</v>
      </c>
      <c r="AV99">
        <f t="shared" si="5"/>
        <v>0</v>
      </c>
      <c r="AW99">
        <f t="shared" si="5"/>
        <v>0</v>
      </c>
    </row>
    <row r="100" spans="1:49" ht="23.1" customHeight="1" x14ac:dyDescent="0.3">
      <c r="A100" s="6" t="s">
        <v>4</v>
      </c>
      <c r="B100" s="11"/>
      <c r="C100" s="11"/>
      <c r="D100" s="8"/>
      <c r="E100" s="8"/>
      <c r="F100" s="8"/>
      <c r="G100" s="8"/>
      <c r="H100" s="8"/>
      <c r="I100" s="8"/>
      <c r="J100" s="8"/>
      <c r="K100" s="8"/>
      <c r="L100" s="10"/>
    </row>
    <row r="101" spans="1:49" ht="23.1" customHeight="1" x14ac:dyDescent="0.3">
      <c r="A101" s="6" t="s">
        <v>73</v>
      </c>
      <c r="B101" s="7" t="s">
        <v>75</v>
      </c>
      <c r="C101" s="11">
        <v>1</v>
      </c>
      <c r="D101" s="8">
        <f>내역서!F80</f>
        <v>0</v>
      </c>
      <c r="E101" s="8">
        <f>C101*D101</f>
        <v>0</v>
      </c>
      <c r="F101" s="8">
        <f>내역서!H80</f>
        <v>0</v>
      </c>
      <c r="G101" s="8">
        <f>C101*F101</f>
        <v>0</v>
      </c>
      <c r="H101" s="8"/>
      <c r="I101" s="8">
        <f>C101*H101</f>
        <v>0</v>
      </c>
      <c r="J101" s="8">
        <f>D101+F101+H101</f>
        <v>0</v>
      </c>
      <c r="K101" s="8">
        <f>E101+G101+I101</f>
        <v>0</v>
      </c>
      <c r="L101" s="6"/>
      <c r="P101">
        <v>1</v>
      </c>
      <c r="Q101">
        <f>C101*내역서!R80</f>
        <v>0</v>
      </c>
      <c r="R101">
        <f>C101*내역서!S80</f>
        <v>0</v>
      </c>
      <c r="S101">
        <f>C101*내역서!T80</f>
        <v>0</v>
      </c>
      <c r="T101">
        <f>C101*내역서!U80</f>
        <v>0</v>
      </c>
      <c r="U101">
        <f>C101*내역서!V80</f>
        <v>0</v>
      </c>
      <c r="V101">
        <f>C101*내역서!W80</f>
        <v>0</v>
      </c>
      <c r="W101">
        <f>C101*내역서!X80</f>
        <v>0</v>
      </c>
      <c r="X101">
        <f>C101*내역서!Y80</f>
        <v>0</v>
      </c>
      <c r="Y101">
        <f>C101*내역서!Z80</f>
        <v>0</v>
      </c>
      <c r="Z101">
        <f>C101*내역서!AA80</f>
        <v>0</v>
      </c>
      <c r="AA101">
        <f>C101*내역서!AB80</f>
        <v>0</v>
      </c>
      <c r="AB101">
        <f>C101*내역서!AC80</f>
        <v>0</v>
      </c>
      <c r="AC101">
        <f>C101*내역서!AD80</f>
        <v>0</v>
      </c>
      <c r="AD101">
        <f>C101*내역서!AE80</f>
        <v>0</v>
      </c>
      <c r="AE101">
        <f>C101*내역서!AF80</f>
        <v>0</v>
      </c>
      <c r="AF101">
        <f>C101*내역서!AG80</f>
        <v>0</v>
      </c>
      <c r="AG101">
        <f>C101*내역서!AH80</f>
        <v>0</v>
      </c>
      <c r="AH101">
        <f>C101*내역서!AI80</f>
        <v>0</v>
      </c>
      <c r="AI101">
        <f>C101*내역서!AJ80</f>
        <v>0</v>
      </c>
      <c r="AJ101">
        <f>C101*내역서!AK80</f>
        <v>0</v>
      </c>
      <c r="AK101">
        <f>C101*내역서!AL80</f>
        <v>0</v>
      </c>
      <c r="AL101">
        <f>C101*내역서!AM80</f>
        <v>0</v>
      </c>
      <c r="AM101">
        <f>C101*내역서!AN80</f>
        <v>0</v>
      </c>
      <c r="AN101">
        <f>C101*내역서!AO80</f>
        <v>0</v>
      </c>
      <c r="AO101">
        <f>C101*내역서!AP80</f>
        <v>0</v>
      </c>
      <c r="AP101">
        <f>C101*내역서!AQ80</f>
        <v>0</v>
      </c>
      <c r="AQ101">
        <f>C101*내역서!AR80</f>
        <v>0</v>
      </c>
      <c r="AR101">
        <f>C101*내역서!AS80</f>
        <v>0</v>
      </c>
      <c r="AS101">
        <f>C101*내역서!AT80</f>
        <v>0</v>
      </c>
      <c r="AT101">
        <f>C101*내역서!AU80</f>
        <v>0</v>
      </c>
      <c r="AU101">
        <f>C101*내역서!AV80</f>
        <v>0</v>
      </c>
    </row>
    <row r="102" spans="1:49" ht="23.1" customHeight="1" x14ac:dyDescent="0.3">
      <c r="A102" s="10"/>
      <c r="B102" s="11"/>
      <c r="C102" s="11"/>
      <c r="D102" s="8"/>
      <c r="E102" s="8"/>
      <c r="F102" s="8"/>
      <c r="G102" s="8"/>
      <c r="H102" s="8"/>
      <c r="I102" s="8"/>
      <c r="J102" s="8"/>
      <c r="K102" s="8"/>
      <c r="L102" s="10"/>
    </row>
    <row r="103" spans="1:49" ht="23.1" customHeight="1" x14ac:dyDescent="0.3">
      <c r="A103" s="10"/>
      <c r="B103" s="11"/>
      <c r="C103" s="11"/>
      <c r="D103" s="8"/>
      <c r="E103" s="8"/>
      <c r="F103" s="8"/>
      <c r="G103" s="8"/>
      <c r="H103" s="8"/>
      <c r="I103" s="8"/>
      <c r="J103" s="8"/>
      <c r="K103" s="8"/>
      <c r="L103" s="10"/>
    </row>
    <row r="104" spans="1:49" ht="23.1" customHeight="1" x14ac:dyDescent="0.3">
      <c r="A104" s="10"/>
      <c r="B104" s="11"/>
      <c r="C104" s="11"/>
      <c r="D104" s="8"/>
      <c r="E104" s="8"/>
      <c r="F104" s="8"/>
      <c r="G104" s="8"/>
      <c r="H104" s="8"/>
      <c r="I104" s="8"/>
      <c r="J104" s="8"/>
      <c r="K104" s="8"/>
      <c r="L104" s="10"/>
    </row>
    <row r="105" spans="1:49" ht="23.1" customHeight="1" x14ac:dyDescent="0.3">
      <c r="A105" s="10"/>
      <c r="B105" s="11"/>
      <c r="C105" s="11"/>
      <c r="D105" s="8"/>
      <c r="E105" s="8"/>
      <c r="F105" s="8"/>
      <c r="G105" s="8"/>
      <c r="H105" s="8"/>
      <c r="I105" s="8"/>
      <c r="J105" s="8"/>
      <c r="K105" s="8"/>
      <c r="L105" s="10"/>
    </row>
    <row r="106" spans="1:49" ht="23.1" customHeight="1" x14ac:dyDescent="0.3">
      <c r="A106" s="10"/>
      <c r="B106" s="11"/>
      <c r="C106" s="11"/>
      <c r="D106" s="8"/>
      <c r="E106" s="8"/>
      <c r="F106" s="8"/>
      <c r="G106" s="8"/>
      <c r="H106" s="8"/>
      <c r="I106" s="8"/>
      <c r="J106" s="8"/>
      <c r="K106" s="8"/>
      <c r="L106" s="10"/>
    </row>
    <row r="107" spans="1:49" ht="23.1" customHeight="1" x14ac:dyDescent="0.3">
      <c r="A107" s="10"/>
      <c r="B107" s="11"/>
      <c r="C107" s="11"/>
      <c r="D107" s="8"/>
      <c r="E107" s="8"/>
      <c r="F107" s="8"/>
      <c r="G107" s="8"/>
      <c r="H107" s="8"/>
      <c r="I107" s="8"/>
      <c r="J107" s="8"/>
      <c r="K107" s="8"/>
      <c r="L107" s="10"/>
    </row>
    <row r="108" spans="1:49" ht="23.1" customHeight="1" x14ac:dyDescent="0.3">
      <c r="A108" s="10"/>
      <c r="B108" s="11"/>
      <c r="C108" s="11"/>
      <c r="D108" s="8"/>
      <c r="E108" s="8"/>
      <c r="F108" s="8"/>
      <c r="G108" s="8"/>
      <c r="H108" s="8"/>
      <c r="I108" s="8"/>
      <c r="J108" s="8"/>
      <c r="K108" s="8"/>
      <c r="L108" s="10"/>
    </row>
    <row r="109" spans="1:49" ht="23.1" customHeight="1" x14ac:dyDescent="0.3">
      <c r="A109" s="10"/>
      <c r="B109" s="11"/>
      <c r="C109" s="11"/>
      <c r="D109" s="8"/>
      <c r="E109" s="8"/>
      <c r="F109" s="8"/>
      <c r="G109" s="8"/>
      <c r="H109" s="8"/>
      <c r="I109" s="8"/>
      <c r="J109" s="8"/>
      <c r="K109" s="8"/>
      <c r="L109" s="10"/>
    </row>
    <row r="110" spans="1:49" ht="23.1" customHeight="1" x14ac:dyDescent="0.3">
      <c r="A110" s="10"/>
      <c r="B110" s="11"/>
      <c r="C110" s="11"/>
      <c r="D110" s="8"/>
      <c r="E110" s="8"/>
      <c r="F110" s="8"/>
      <c r="G110" s="8"/>
      <c r="H110" s="8"/>
      <c r="I110" s="8"/>
      <c r="J110" s="8"/>
      <c r="K110" s="8"/>
      <c r="L110" s="10"/>
    </row>
    <row r="111" spans="1:49" ht="23.1" customHeight="1" x14ac:dyDescent="0.3">
      <c r="A111" s="10"/>
      <c r="B111" s="11"/>
      <c r="C111" s="11"/>
      <c r="D111" s="8"/>
      <c r="E111" s="8"/>
      <c r="F111" s="8"/>
      <c r="G111" s="8"/>
      <c r="H111" s="8"/>
      <c r="I111" s="8"/>
      <c r="J111" s="8"/>
      <c r="K111" s="8"/>
      <c r="L111" s="10"/>
    </row>
    <row r="112" spans="1:49" ht="23.1" customHeight="1" x14ac:dyDescent="0.3">
      <c r="A112" s="10"/>
      <c r="B112" s="11"/>
      <c r="C112" s="11"/>
      <c r="D112" s="8"/>
      <c r="E112" s="8"/>
      <c r="F112" s="8"/>
      <c r="G112" s="8"/>
      <c r="H112" s="8"/>
      <c r="I112" s="8"/>
      <c r="J112" s="8"/>
      <c r="K112" s="8"/>
      <c r="L112" s="10"/>
    </row>
    <row r="113" spans="1:49" ht="23.1" customHeight="1" x14ac:dyDescent="0.3">
      <c r="A113" s="10"/>
      <c r="B113" s="11"/>
      <c r="C113" s="11"/>
      <c r="D113" s="8"/>
      <c r="E113" s="8"/>
      <c r="F113" s="8"/>
      <c r="G113" s="8"/>
      <c r="H113" s="8"/>
      <c r="I113" s="8"/>
      <c r="J113" s="8"/>
      <c r="K113" s="8"/>
      <c r="L113" s="10"/>
    </row>
    <row r="114" spans="1:49" ht="23.1" customHeight="1" x14ac:dyDescent="0.3">
      <c r="A114" s="10"/>
      <c r="B114" s="11"/>
      <c r="C114" s="11"/>
      <c r="D114" s="8"/>
      <c r="E114" s="8"/>
      <c r="F114" s="8"/>
      <c r="G114" s="8"/>
      <c r="H114" s="8"/>
      <c r="I114" s="8"/>
      <c r="J114" s="8"/>
      <c r="K114" s="8"/>
      <c r="L114" s="10"/>
    </row>
    <row r="115" spans="1:49" ht="23.1" customHeight="1" x14ac:dyDescent="0.3">
      <c r="A115" s="10"/>
      <c r="B115" s="11"/>
      <c r="C115" s="11"/>
      <c r="D115" s="8"/>
      <c r="E115" s="8"/>
      <c r="F115" s="8"/>
      <c r="G115" s="8"/>
      <c r="H115" s="8"/>
      <c r="I115" s="8"/>
      <c r="J115" s="8"/>
      <c r="K115" s="8"/>
      <c r="L115" s="10"/>
    </row>
    <row r="116" spans="1:49" ht="23.1" customHeight="1" x14ac:dyDescent="0.3">
      <c r="A116" s="10"/>
      <c r="B116" s="11"/>
      <c r="C116" s="11"/>
      <c r="D116" s="8"/>
      <c r="E116" s="8"/>
      <c r="F116" s="8"/>
      <c r="G116" s="8"/>
      <c r="H116" s="8"/>
      <c r="I116" s="8"/>
      <c r="J116" s="8"/>
      <c r="K116" s="8"/>
      <c r="L116" s="10"/>
    </row>
    <row r="117" spans="1:49" ht="23.1" customHeight="1" x14ac:dyDescent="0.3">
      <c r="A117" s="10"/>
      <c r="B117" s="11"/>
      <c r="C117" s="11"/>
      <c r="D117" s="8"/>
      <c r="E117" s="8"/>
      <c r="F117" s="8"/>
      <c r="G117" s="8"/>
      <c r="H117" s="8"/>
      <c r="I117" s="8"/>
      <c r="J117" s="8"/>
      <c r="K117" s="8"/>
      <c r="L117" s="10"/>
    </row>
    <row r="118" spans="1:49" ht="23.1" customHeight="1" x14ac:dyDescent="0.3">
      <c r="A118" s="12" t="s">
        <v>70</v>
      </c>
      <c r="B118" s="14"/>
      <c r="C118" s="14"/>
      <c r="D118" s="15"/>
      <c r="E118" s="15">
        <f>SUMIF(P101:P101, "1", E101:E101)</f>
        <v>0</v>
      </c>
      <c r="F118" s="15"/>
      <c r="G118" s="15">
        <f>SUMIF(P101:P101, "1", G101:G101)</f>
        <v>0</v>
      </c>
      <c r="H118" s="15"/>
      <c r="I118" s="15">
        <f>SUMIF(P101:P101, "1", I101:I101)</f>
        <v>0</v>
      </c>
      <c r="J118" s="15"/>
      <c r="K118" s="15">
        <f>E118+G118+I118</f>
        <v>0</v>
      </c>
      <c r="L118" s="13"/>
      <c r="Q118">
        <f t="shared" ref="Q118:AW118" si="6">SUM(Q101:Q101)</f>
        <v>0</v>
      </c>
      <c r="R118">
        <f t="shared" si="6"/>
        <v>0</v>
      </c>
      <c r="S118">
        <f t="shared" si="6"/>
        <v>0</v>
      </c>
      <c r="T118">
        <f t="shared" si="6"/>
        <v>0</v>
      </c>
      <c r="U118">
        <f t="shared" si="6"/>
        <v>0</v>
      </c>
      <c r="V118">
        <f t="shared" si="6"/>
        <v>0</v>
      </c>
      <c r="W118">
        <f t="shared" si="6"/>
        <v>0</v>
      </c>
      <c r="X118">
        <f t="shared" si="6"/>
        <v>0</v>
      </c>
      <c r="Y118">
        <f t="shared" si="6"/>
        <v>0</v>
      </c>
      <c r="Z118">
        <f t="shared" si="6"/>
        <v>0</v>
      </c>
      <c r="AA118">
        <f t="shared" si="6"/>
        <v>0</v>
      </c>
      <c r="AB118">
        <f t="shared" si="6"/>
        <v>0</v>
      </c>
      <c r="AC118">
        <f t="shared" si="6"/>
        <v>0</v>
      </c>
      <c r="AD118">
        <f t="shared" si="6"/>
        <v>0</v>
      </c>
      <c r="AE118">
        <f t="shared" si="6"/>
        <v>0</v>
      </c>
      <c r="AF118">
        <f t="shared" si="6"/>
        <v>0</v>
      </c>
      <c r="AG118">
        <f t="shared" si="6"/>
        <v>0</v>
      </c>
      <c r="AH118">
        <f t="shared" si="6"/>
        <v>0</v>
      </c>
      <c r="AI118">
        <f t="shared" si="6"/>
        <v>0</v>
      </c>
      <c r="AJ118">
        <f t="shared" si="6"/>
        <v>0</v>
      </c>
      <c r="AK118">
        <f t="shared" si="6"/>
        <v>0</v>
      </c>
      <c r="AL118">
        <f t="shared" si="6"/>
        <v>0</v>
      </c>
      <c r="AM118">
        <f t="shared" si="6"/>
        <v>0</v>
      </c>
      <c r="AN118">
        <f t="shared" si="6"/>
        <v>0</v>
      </c>
      <c r="AO118">
        <f t="shared" si="6"/>
        <v>0</v>
      </c>
      <c r="AP118">
        <f t="shared" si="6"/>
        <v>0</v>
      </c>
      <c r="AQ118">
        <f t="shared" si="6"/>
        <v>0</v>
      </c>
      <c r="AR118">
        <f t="shared" si="6"/>
        <v>0</v>
      </c>
      <c r="AS118">
        <f t="shared" si="6"/>
        <v>0</v>
      </c>
      <c r="AT118">
        <f t="shared" si="6"/>
        <v>0</v>
      </c>
      <c r="AU118">
        <f t="shared" si="6"/>
        <v>0</v>
      </c>
      <c r="AV118">
        <f t="shared" si="6"/>
        <v>0</v>
      </c>
      <c r="AW118">
        <f t="shared" si="6"/>
        <v>0</v>
      </c>
    </row>
    <row r="119" spans="1:49" ht="23.1" customHeight="1" x14ac:dyDescent="0.3">
      <c r="A119" s="6" t="s">
        <v>5</v>
      </c>
      <c r="B119" s="11"/>
      <c r="C119" s="11"/>
      <c r="D119" s="8"/>
      <c r="E119" s="8"/>
      <c r="F119" s="8"/>
      <c r="G119" s="8"/>
      <c r="H119" s="8"/>
      <c r="I119" s="8"/>
      <c r="J119" s="8"/>
      <c r="K119" s="8"/>
      <c r="L119" s="10"/>
    </row>
    <row r="120" spans="1:49" ht="23.1" customHeight="1" x14ac:dyDescent="0.3">
      <c r="A120" s="6" t="s">
        <v>74</v>
      </c>
      <c r="B120" s="7" t="s">
        <v>75</v>
      </c>
      <c r="C120" s="11">
        <v>1</v>
      </c>
      <c r="D120" s="8">
        <f>내역서!F99</f>
        <v>0</v>
      </c>
      <c r="E120" s="8">
        <f>C120*D120</f>
        <v>0</v>
      </c>
      <c r="F120" s="8">
        <f>내역서!H99</f>
        <v>0</v>
      </c>
      <c r="G120" s="8">
        <f>C120*F120</f>
        <v>0</v>
      </c>
      <c r="H120" s="8"/>
      <c r="I120" s="8">
        <f>C120*H120</f>
        <v>0</v>
      </c>
      <c r="J120" s="8">
        <f>D120+F120+H120</f>
        <v>0</v>
      </c>
      <c r="K120" s="8">
        <f>E120+G120+I120</f>
        <v>0</v>
      </c>
      <c r="L120" s="6"/>
      <c r="P120">
        <v>1</v>
      </c>
      <c r="Q120">
        <f>C120*내역서!R99</f>
        <v>0</v>
      </c>
      <c r="R120">
        <f>C120*내역서!S99</f>
        <v>0</v>
      </c>
      <c r="S120">
        <f>C120*내역서!T99</f>
        <v>0</v>
      </c>
      <c r="T120">
        <f>C120*내역서!U99</f>
        <v>0</v>
      </c>
      <c r="U120">
        <f>C120*내역서!V99</f>
        <v>0</v>
      </c>
      <c r="V120">
        <f>C120*내역서!W99</f>
        <v>0</v>
      </c>
      <c r="W120">
        <f>C120*내역서!X99</f>
        <v>0</v>
      </c>
      <c r="X120">
        <f>C120*내역서!Y99</f>
        <v>0</v>
      </c>
      <c r="Y120">
        <f>C120*내역서!Z99</f>
        <v>0</v>
      </c>
      <c r="Z120">
        <f>C120*내역서!AA99</f>
        <v>0</v>
      </c>
      <c r="AA120">
        <f>C120*내역서!AB99</f>
        <v>0</v>
      </c>
      <c r="AB120">
        <f>C120*내역서!AC99</f>
        <v>0</v>
      </c>
      <c r="AC120">
        <f>C120*내역서!AD99</f>
        <v>0</v>
      </c>
      <c r="AD120">
        <f>C120*내역서!AE99</f>
        <v>0</v>
      </c>
      <c r="AE120">
        <f>C120*내역서!AF99</f>
        <v>0</v>
      </c>
      <c r="AF120">
        <f>C120*내역서!AG99</f>
        <v>0</v>
      </c>
      <c r="AG120">
        <f>C120*내역서!AH99</f>
        <v>0</v>
      </c>
      <c r="AH120">
        <f>C120*내역서!AI99</f>
        <v>0</v>
      </c>
      <c r="AI120">
        <f>C120*내역서!AJ99</f>
        <v>0</v>
      </c>
      <c r="AJ120">
        <f>C120*내역서!AK99</f>
        <v>0</v>
      </c>
      <c r="AK120">
        <f>C120*내역서!AL99</f>
        <v>0</v>
      </c>
      <c r="AL120">
        <f>C120*내역서!AM99</f>
        <v>0</v>
      </c>
      <c r="AM120">
        <f>C120*내역서!AN99</f>
        <v>0</v>
      </c>
      <c r="AN120">
        <f>C120*내역서!AO99</f>
        <v>0</v>
      </c>
      <c r="AO120">
        <f>C120*내역서!AP99</f>
        <v>0</v>
      </c>
      <c r="AP120">
        <f>C120*내역서!AQ99</f>
        <v>0</v>
      </c>
      <c r="AQ120">
        <f>C120*내역서!AR99</f>
        <v>0</v>
      </c>
      <c r="AR120">
        <f>C120*내역서!AS99</f>
        <v>0</v>
      </c>
      <c r="AS120">
        <f>C120*내역서!AT99</f>
        <v>0</v>
      </c>
      <c r="AT120">
        <f>C120*내역서!AU99</f>
        <v>0</v>
      </c>
      <c r="AU120">
        <f>C120*내역서!AV99</f>
        <v>0</v>
      </c>
    </row>
    <row r="121" spans="1:49" ht="23.1" customHeight="1" x14ac:dyDescent="0.3">
      <c r="A121" s="10"/>
      <c r="B121" s="11"/>
      <c r="C121" s="11"/>
      <c r="D121" s="8"/>
      <c r="E121" s="8"/>
      <c r="F121" s="8"/>
      <c r="G121" s="8"/>
      <c r="H121" s="8"/>
      <c r="I121" s="8"/>
      <c r="J121" s="8"/>
      <c r="K121" s="8"/>
      <c r="L121" s="10"/>
    </row>
    <row r="122" spans="1:49" ht="23.1" customHeight="1" x14ac:dyDescent="0.3">
      <c r="A122" s="10"/>
      <c r="B122" s="11"/>
      <c r="C122" s="11"/>
      <c r="D122" s="8"/>
      <c r="E122" s="8"/>
      <c r="F122" s="8"/>
      <c r="G122" s="8"/>
      <c r="H122" s="8"/>
      <c r="I122" s="8"/>
      <c r="J122" s="8"/>
      <c r="K122" s="8"/>
      <c r="L122" s="10"/>
    </row>
    <row r="123" spans="1:49" ht="23.1" customHeight="1" x14ac:dyDescent="0.3">
      <c r="A123" s="10"/>
      <c r="B123" s="11"/>
      <c r="C123" s="11"/>
      <c r="D123" s="8"/>
      <c r="E123" s="8"/>
      <c r="F123" s="8"/>
      <c r="G123" s="8"/>
      <c r="H123" s="8"/>
      <c r="I123" s="8"/>
      <c r="J123" s="8"/>
      <c r="K123" s="8"/>
      <c r="L123" s="10"/>
    </row>
    <row r="124" spans="1:49" ht="23.1" customHeight="1" x14ac:dyDescent="0.3">
      <c r="A124" s="10"/>
      <c r="B124" s="11"/>
      <c r="C124" s="11"/>
      <c r="D124" s="8"/>
      <c r="E124" s="8"/>
      <c r="F124" s="8"/>
      <c r="G124" s="8"/>
      <c r="H124" s="8"/>
      <c r="I124" s="8"/>
      <c r="J124" s="8"/>
      <c r="K124" s="8"/>
      <c r="L124" s="10"/>
    </row>
    <row r="125" spans="1:49" ht="23.1" customHeight="1" x14ac:dyDescent="0.3">
      <c r="A125" s="10"/>
      <c r="B125" s="11"/>
      <c r="C125" s="11"/>
      <c r="D125" s="8"/>
      <c r="E125" s="8"/>
      <c r="F125" s="8"/>
      <c r="G125" s="8"/>
      <c r="H125" s="8"/>
      <c r="I125" s="8"/>
      <c r="J125" s="8"/>
      <c r="K125" s="8"/>
      <c r="L125" s="10"/>
    </row>
    <row r="126" spans="1:49" ht="23.1" customHeight="1" x14ac:dyDescent="0.3">
      <c r="A126" s="10"/>
      <c r="B126" s="11"/>
      <c r="C126" s="11"/>
      <c r="D126" s="8"/>
      <c r="E126" s="8"/>
      <c r="F126" s="8"/>
      <c r="G126" s="8"/>
      <c r="H126" s="8"/>
      <c r="I126" s="8"/>
      <c r="J126" s="8"/>
      <c r="K126" s="8"/>
      <c r="L126" s="10"/>
    </row>
    <row r="127" spans="1:49" ht="23.1" customHeight="1" x14ac:dyDescent="0.3">
      <c r="A127" s="10"/>
      <c r="B127" s="11"/>
      <c r="C127" s="11"/>
      <c r="D127" s="8"/>
      <c r="E127" s="8"/>
      <c r="F127" s="8"/>
      <c r="G127" s="8"/>
      <c r="H127" s="8"/>
      <c r="I127" s="8"/>
      <c r="J127" s="8"/>
      <c r="K127" s="8"/>
      <c r="L127" s="10"/>
    </row>
    <row r="128" spans="1:49" ht="23.1" customHeight="1" x14ac:dyDescent="0.3">
      <c r="A128" s="10"/>
      <c r="B128" s="11"/>
      <c r="C128" s="11"/>
      <c r="D128" s="8"/>
      <c r="E128" s="8"/>
      <c r="F128" s="8"/>
      <c r="G128" s="8"/>
      <c r="H128" s="8"/>
      <c r="I128" s="8"/>
      <c r="J128" s="8"/>
      <c r="K128" s="8"/>
      <c r="L128" s="10"/>
    </row>
    <row r="129" spans="1:49" ht="23.1" customHeight="1" x14ac:dyDescent="0.3">
      <c r="A129" s="10"/>
      <c r="B129" s="11"/>
      <c r="C129" s="11"/>
      <c r="D129" s="8"/>
      <c r="E129" s="8"/>
      <c r="F129" s="8"/>
      <c r="G129" s="8"/>
      <c r="H129" s="8"/>
      <c r="I129" s="8"/>
      <c r="J129" s="8"/>
      <c r="K129" s="8"/>
      <c r="L129" s="10"/>
    </row>
    <row r="130" spans="1:49" ht="23.1" customHeight="1" x14ac:dyDescent="0.3">
      <c r="A130" s="10"/>
      <c r="B130" s="11"/>
      <c r="C130" s="11"/>
      <c r="D130" s="8"/>
      <c r="E130" s="8"/>
      <c r="F130" s="8"/>
      <c r="G130" s="8"/>
      <c r="H130" s="8"/>
      <c r="I130" s="8"/>
      <c r="J130" s="8"/>
      <c r="K130" s="8"/>
      <c r="L130" s="10"/>
    </row>
    <row r="131" spans="1:49" ht="23.1" customHeight="1" x14ac:dyDescent="0.3">
      <c r="A131" s="10"/>
      <c r="B131" s="11"/>
      <c r="C131" s="11"/>
      <c r="D131" s="8"/>
      <c r="E131" s="8"/>
      <c r="F131" s="8"/>
      <c r="G131" s="8"/>
      <c r="H131" s="8"/>
      <c r="I131" s="8"/>
      <c r="J131" s="8"/>
      <c r="K131" s="8"/>
      <c r="L131" s="10"/>
    </row>
    <row r="132" spans="1:49" ht="23.1" customHeight="1" x14ac:dyDescent="0.3">
      <c r="A132" s="10"/>
      <c r="B132" s="11"/>
      <c r="C132" s="11"/>
      <c r="D132" s="8"/>
      <c r="E132" s="8"/>
      <c r="F132" s="8"/>
      <c r="G132" s="8"/>
      <c r="H132" s="8"/>
      <c r="I132" s="8"/>
      <c r="J132" s="8"/>
      <c r="K132" s="8"/>
      <c r="L132" s="10"/>
    </row>
    <row r="133" spans="1:49" ht="23.1" customHeight="1" x14ac:dyDescent="0.3">
      <c r="A133" s="10"/>
      <c r="B133" s="11"/>
      <c r="C133" s="11"/>
      <c r="D133" s="8"/>
      <c r="E133" s="8"/>
      <c r="F133" s="8"/>
      <c r="G133" s="8"/>
      <c r="H133" s="8"/>
      <c r="I133" s="8"/>
      <c r="J133" s="8"/>
      <c r="K133" s="8"/>
      <c r="L133" s="10"/>
    </row>
    <row r="134" spans="1:49" ht="23.1" customHeight="1" x14ac:dyDescent="0.3">
      <c r="A134" s="10"/>
      <c r="B134" s="11"/>
      <c r="C134" s="11"/>
      <c r="D134" s="8"/>
      <c r="E134" s="8"/>
      <c r="F134" s="8"/>
      <c r="G134" s="8"/>
      <c r="H134" s="8"/>
      <c r="I134" s="8"/>
      <c r="J134" s="8"/>
      <c r="K134" s="8"/>
      <c r="L134" s="10"/>
    </row>
    <row r="135" spans="1:49" ht="23.1" customHeight="1" x14ac:dyDescent="0.3">
      <c r="A135" s="10"/>
      <c r="B135" s="11"/>
      <c r="C135" s="11"/>
      <c r="D135" s="8"/>
      <c r="E135" s="8"/>
      <c r="F135" s="8"/>
      <c r="G135" s="8"/>
      <c r="H135" s="8"/>
      <c r="I135" s="8"/>
      <c r="J135" s="8"/>
      <c r="K135" s="8"/>
      <c r="L135" s="10"/>
    </row>
    <row r="136" spans="1:49" ht="23.1" customHeight="1" x14ac:dyDescent="0.3">
      <c r="A136" s="10"/>
      <c r="B136" s="11"/>
      <c r="C136" s="11"/>
      <c r="D136" s="8"/>
      <c r="E136" s="8"/>
      <c r="F136" s="8"/>
      <c r="G136" s="8"/>
      <c r="H136" s="8"/>
      <c r="I136" s="8"/>
      <c r="J136" s="8"/>
      <c r="K136" s="8"/>
      <c r="L136" s="10"/>
    </row>
    <row r="137" spans="1:49" ht="23.1" customHeight="1" x14ac:dyDescent="0.3">
      <c r="A137" s="12" t="s">
        <v>70</v>
      </c>
      <c r="B137" s="14"/>
      <c r="C137" s="14"/>
      <c r="D137" s="15"/>
      <c r="E137" s="15">
        <f>SUMIF(P120:P120, "1", E120:E120)</f>
        <v>0</v>
      </c>
      <c r="F137" s="15"/>
      <c r="G137" s="15">
        <f>SUMIF(P120:P120, "1", G120:G120)</f>
        <v>0</v>
      </c>
      <c r="H137" s="15"/>
      <c r="I137" s="15">
        <f>SUMIF(P120:P120, "1", I120:I120)</f>
        <v>0</v>
      </c>
      <c r="J137" s="15"/>
      <c r="K137" s="15">
        <f>E137+G137+I137</f>
        <v>0</v>
      </c>
      <c r="L137" s="13"/>
      <c r="Q137">
        <f t="shared" ref="Q137:AW137" si="7">SUM(Q120:Q120)</f>
        <v>0</v>
      </c>
      <c r="R137">
        <f t="shared" si="7"/>
        <v>0</v>
      </c>
      <c r="S137">
        <f t="shared" si="7"/>
        <v>0</v>
      </c>
      <c r="T137">
        <f t="shared" si="7"/>
        <v>0</v>
      </c>
      <c r="U137">
        <f t="shared" si="7"/>
        <v>0</v>
      </c>
      <c r="V137">
        <f t="shared" si="7"/>
        <v>0</v>
      </c>
      <c r="W137">
        <f t="shared" si="7"/>
        <v>0</v>
      </c>
      <c r="X137">
        <f t="shared" si="7"/>
        <v>0</v>
      </c>
      <c r="Y137">
        <f t="shared" si="7"/>
        <v>0</v>
      </c>
      <c r="Z137">
        <f t="shared" si="7"/>
        <v>0</v>
      </c>
      <c r="AA137">
        <f t="shared" si="7"/>
        <v>0</v>
      </c>
      <c r="AB137">
        <f t="shared" si="7"/>
        <v>0</v>
      </c>
      <c r="AC137">
        <f t="shared" si="7"/>
        <v>0</v>
      </c>
      <c r="AD137">
        <f t="shared" si="7"/>
        <v>0</v>
      </c>
      <c r="AE137">
        <f t="shared" si="7"/>
        <v>0</v>
      </c>
      <c r="AF137">
        <f t="shared" si="7"/>
        <v>0</v>
      </c>
      <c r="AG137">
        <f t="shared" si="7"/>
        <v>0</v>
      </c>
      <c r="AH137">
        <f t="shared" si="7"/>
        <v>0</v>
      </c>
      <c r="AI137">
        <f t="shared" si="7"/>
        <v>0</v>
      </c>
      <c r="AJ137">
        <f t="shared" si="7"/>
        <v>0</v>
      </c>
      <c r="AK137">
        <f t="shared" si="7"/>
        <v>0</v>
      </c>
      <c r="AL137">
        <f t="shared" si="7"/>
        <v>0</v>
      </c>
      <c r="AM137">
        <f t="shared" si="7"/>
        <v>0</v>
      </c>
      <c r="AN137">
        <f t="shared" si="7"/>
        <v>0</v>
      </c>
      <c r="AO137">
        <f t="shared" si="7"/>
        <v>0</v>
      </c>
      <c r="AP137">
        <f t="shared" si="7"/>
        <v>0</v>
      </c>
      <c r="AQ137">
        <f t="shared" si="7"/>
        <v>0</v>
      </c>
      <c r="AR137">
        <f t="shared" si="7"/>
        <v>0</v>
      </c>
      <c r="AS137">
        <f t="shared" si="7"/>
        <v>0</v>
      </c>
      <c r="AT137">
        <f t="shared" si="7"/>
        <v>0</v>
      </c>
      <c r="AU137">
        <f t="shared" si="7"/>
        <v>0</v>
      </c>
      <c r="AV137">
        <f t="shared" si="7"/>
        <v>0</v>
      </c>
      <c r="AW137">
        <f t="shared" si="7"/>
        <v>0</v>
      </c>
    </row>
  </sheetData>
  <mergeCells count="10">
    <mergeCell ref="A1:L1"/>
    <mergeCell ref="A2:L2"/>
    <mergeCell ref="A3:A4"/>
    <mergeCell ref="B3:B4"/>
    <mergeCell ref="C3:C4"/>
    <mergeCell ref="L3:L4"/>
    <mergeCell ref="D3:E3"/>
    <mergeCell ref="F3:G3"/>
    <mergeCell ref="H3:I3"/>
    <mergeCell ref="J3:K3"/>
  </mergeCells>
  <phoneticPr fontId="1" type="noConversion"/>
  <conditionalFormatting sqref="A5:L137">
    <cfRule type="containsText" dxfId="3" priority="1" stopIfTrue="1" operator="containsText" text=".">
      <formula>NOT(ISERROR(SEARCH(".",A5)))</formula>
    </cfRule>
    <cfRule type="notContainsText" dxfId="2" priority="2" stopIfTrue="1" operator="notContains" text=".">
      <formula>ISERROR(SEARCH(".",A5))</formula>
    </cfRule>
  </conditionalFormatting>
  <pageMargins left="0.74400148800297605" right="0" top="0.54715109430218856" bottom="0.1388888888888889" header="0.3" footer="0.1388888888888889"/>
  <pageSetup paperSize="9" orientation="landscape" r:id="rId1"/>
  <rowBreaks count="7" manualBreakCount="7">
    <brk id="23" max="16383" man="1"/>
    <brk id="42" max="16383" man="1"/>
    <brk id="61" max="16383" man="1"/>
    <brk id="80" max="16383" man="1"/>
    <brk id="99" max="16383" man="1"/>
    <brk id="118" max="16383" man="1"/>
    <brk id="1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B7"/>
  </sheetPr>
  <dimension ref="A1:AX99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B6" sqref="B6"/>
    </sheetView>
  </sheetViews>
  <sheetFormatPr defaultRowHeight="16.5" x14ac:dyDescent="0.3"/>
  <cols>
    <col min="1" max="2" width="20.625" style="2" customWidth="1"/>
    <col min="3" max="3" width="4.625" style="3" customWidth="1"/>
    <col min="4" max="5" width="6.625" style="4" customWidth="1"/>
    <col min="6" max="6" width="9.625" style="4" customWidth="1"/>
    <col min="7" max="7" width="6.625" style="4" customWidth="1"/>
    <col min="8" max="8" width="9.625" style="4" customWidth="1"/>
    <col min="9" max="9" width="6.625" style="4" customWidth="1"/>
    <col min="10" max="10" width="9.625" style="4" customWidth="1"/>
    <col min="11" max="11" width="6.625" style="4" customWidth="1"/>
    <col min="12" max="12" width="9.625" style="4" customWidth="1"/>
    <col min="13" max="13" width="8.625" style="4" customWidth="1"/>
    <col min="14" max="50" width="0" hidden="1" customWidth="1"/>
  </cols>
  <sheetData>
    <row r="1" spans="1:50" ht="30" customHeight="1" x14ac:dyDescent="0.3">
      <c r="A1" s="32" t="s">
        <v>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50" ht="23.1" customHeight="1" x14ac:dyDescent="0.3">
      <c r="A2" s="33" t="s">
        <v>150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50" ht="23.1" customHeight="1" x14ac:dyDescent="0.3">
      <c r="A3" s="41" t="s">
        <v>22</v>
      </c>
      <c r="B3" s="41" t="s">
        <v>23</v>
      </c>
      <c r="C3" s="41" t="s">
        <v>6</v>
      </c>
      <c r="D3" s="41" t="s">
        <v>24</v>
      </c>
      <c r="E3" s="41" t="s">
        <v>25</v>
      </c>
      <c r="F3" s="41"/>
      <c r="G3" s="41" t="s">
        <v>26</v>
      </c>
      <c r="H3" s="41"/>
      <c r="I3" s="41" t="s">
        <v>27</v>
      </c>
      <c r="J3" s="41"/>
      <c r="K3" s="41" t="s">
        <v>28</v>
      </c>
      <c r="L3" s="41"/>
      <c r="M3" s="41" t="s">
        <v>29</v>
      </c>
    </row>
    <row r="4" spans="1:50" ht="23.1" customHeight="1" x14ac:dyDescent="0.3">
      <c r="A4" s="41"/>
      <c r="B4" s="41"/>
      <c r="C4" s="41"/>
      <c r="D4" s="41"/>
      <c r="E4" s="5" t="s">
        <v>30</v>
      </c>
      <c r="F4" s="5" t="s">
        <v>31</v>
      </c>
      <c r="G4" s="5" t="s">
        <v>30</v>
      </c>
      <c r="H4" s="5" t="s">
        <v>31</v>
      </c>
      <c r="I4" s="5" t="s">
        <v>30</v>
      </c>
      <c r="J4" s="5" t="s">
        <v>31</v>
      </c>
      <c r="K4" s="5" t="s">
        <v>30</v>
      </c>
      <c r="L4" s="5" t="s">
        <v>31</v>
      </c>
      <c r="M4" s="41"/>
      <c r="N4" t="s">
        <v>32</v>
      </c>
      <c r="O4" t="s">
        <v>33</v>
      </c>
      <c r="P4" t="s">
        <v>34</v>
      </c>
      <c r="Q4" t="s">
        <v>35</v>
      </c>
      <c r="R4" t="s">
        <v>36</v>
      </c>
      <c r="S4" t="s">
        <v>37</v>
      </c>
      <c r="T4" t="s">
        <v>38</v>
      </c>
      <c r="U4" t="s">
        <v>39</v>
      </c>
      <c r="V4" t="s">
        <v>40</v>
      </c>
      <c r="W4" t="s">
        <v>41</v>
      </c>
      <c r="X4" t="s">
        <v>42</v>
      </c>
      <c r="Y4" t="s">
        <v>43</v>
      </c>
      <c r="Z4" t="s">
        <v>44</v>
      </c>
      <c r="AA4" t="s">
        <v>45</v>
      </c>
      <c r="AB4" t="s">
        <v>46</v>
      </c>
      <c r="AC4" t="s">
        <v>47</v>
      </c>
      <c r="AD4" t="s">
        <v>48</v>
      </c>
      <c r="AE4" t="s">
        <v>49</v>
      </c>
      <c r="AF4" t="s">
        <v>50</v>
      </c>
      <c r="AG4" t="s">
        <v>51</v>
      </c>
      <c r="AH4" t="s">
        <v>52</v>
      </c>
      <c r="AI4" t="s">
        <v>53</v>
      </c>
      <c r="AJ4" t="s">
        <v>54</v>
      </c>
      <c r="AK4" t="s">
        <v>55</v>
      </c>
      <c r="AL4" t="s">
        <v>56</v>
      </c>
      <c r="AM4" t="s">
        <v>57</v>
      </c>
      <c r="AN4" t="s">
        <v>58</v>
      </c>
      <c r="AO4" t="s">
        <v>59</v>
      </c>
      <c r="AP4" t="s">
        <v>60</v>
      </c>
      <c r="AQ4" t="s">
        <v>61</v>
      </c>
      <c r="AR4" t="s">
        <v>62</v>
      </c>
      <c r="AS4" t="s">
        <v>63</v>
      </c>
      <c r="AT4" t="s">
        <v>64</v>
      </c>
      <c r="AU4" t="s">
        <v>65</v>
      </c>
      <c r="AV4" t="s">
        <v>66</v>
      </c>
      <c r="AW4" t="s">
        <v>67</v>
      </c>
      <c r="AX4" t="s">
        <v>68</v>
      </c>
    </row>
    <row r="5" spans="1:50" ht="23.1" customHeight="1" x14ac:dyDescent="0.3">
      <c r="A5" s="53" t="s">
        <v>69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5"/>
    </row>
    <row r="6" spans="1:50" ht="23.1" customHeight="1" x14ac:dyDescent="0.3">
      <c r="A6" s="6" t="s">
        <v>7</v>
      </c>
      <c r="B6" s="6" t="s">
        <v>11</v>
      </c>
      <c r="C6" s="7" t="s">
        <v>9</v>
      </c>
      <c r="D6" s="8">
        <v>26.7</v>
      </c>
      <c r="E6" s="8">
        <v>0</v>
      </c>
      <c r="F6" s="8">
        <f t="shared" ref="F6:F13" si="0">ROUNDDOWN(D6*E6, 0)</f>
        <v>0</v>
      </c>
      <c r="G6" s="8">
        <v>0</v>
      </c>
      <c r="H6" s="8">
        <f t="shared" ref="H6:H13" si="1">ROUNDDOWN(D6*G6, 0)</f>
        <v>0</v>
      </c>
      <c r="I6" s="8"/>
      <c r="J6" s="8">
        <f t="shared" ref="J6:J13" si="2">ROUNDDOWN(D6*I6, 0)</f>
        <v>0</v>
      </c>
      <c r="K6" s="8">
        <f t="shared" ref="K6:L13" si="3">E6+G6+I6</f>
        <v>0</v>
      </c>
      <c r="L6" s="8">
        <f t="shared" si="3"/>
        <v>0</v>
      </c>
      <c r="M6" s="9" t="s">
        <v>10</v>
      </c>
      <c r="O6" t="str">
        <f t="shared" ref="O6:O13" si="4">"03"</f>
        <v>03</v>
      </c>
      <c r="P6" t="s">
        <v>42</v>
      </c>
      <c r="Q6">
        <v>1</v>
      </c>
      <c r="R6">
        <f t="shared" ref="R6:R13" si="5">IF(P6="기계경비", J6, 0)</f>
        <v>0</v>
      </c>
      <c r="S6">
        <f t="shared" ref="S6:S13" si="6">IF(P6="운반비", J6, 0)</f>
        <v>0</v>
      </c>
      <c r="T6">
        <f t="shared" ref="T6:T13" si="7">IF(P6="작업부산물", F6, 0)</f>
        <v>0</v>
      </c>
      <c r="U6">
        <f t="shared" ref="U6:U13" si="8">IF(P6="관급", F6, 0)</f>
        <v>0</v>
      </c>
      <c r="V6">
        <f t="shared" ref="V6:V13" si="9">IF(P6="외주비", J6, 0)</f>
        <v>0</v>
      </c>
      <c r="W6">
        <f t="shared" ref="W6:W13" si="10">IF(P6="장비비", J6, 0)</f>
        <v>0</v>
      </c>
      <c r="X6">
        <f t="shared" ref="X6:X13" si="11">IF(P6="폐기물처리비", L6, 0)</f>
        <v>0</v>
      </c>
      <c r="Y6">
        <f t="shared" ref="Y6:Y13" si="12">IF(P6="가설비", J6, 0)</f>
        <v>0</v>
      </c>
      <c r="Z6">
        <f t="shared" ref="Z6:Z13" si="13">IF(P6="잡비제외분", F6, 0)</f>
        <v>0</v>
      </c>
      <c r="AA6">
        <f t="shared" ref="AA6:AA13" si="14">IF(P6="사급자재대", L6, 0)</f>
        <v>0</v>
      </c>
      <c r="AB6">
        <f t="shared" ref="AB6:AB13" si="15">IF(P6="관급자재대", L6, 0)</f>
        <v>0</v>
      </c>
      <c r="AC6">
        <f t="shared" ref="AC6:AC13" si="16">IF(P6="관급자 관급 자재대", L6, 0)</f>
        <v>0</v>
      </c>
      <c r="AD6">
        <f t="shared" ref="AD6:AD13" si="17">IF(P6="사용자항목2", L6, 0)</f>
        <v>0</v>
      </c>
      <c r="AE6">
        <f t="shared" ref="AE6:AE13" si="18">IF(P6="안전관리비", L6, 0)</f>
        <v>0</v>
      </c>
      <c r="AF6">
        <f t="shared" ref="AF6:AF13" si="19">IF(P6="품질관리비", L6, 0)</f>
        <v>0</v>
      </c>
      <c r="AG6">
        <f t="shared" ref="AG6:AG13" si="20">IF(P6="사용자항목5", L6, 0)</f>
        <v>0</v>
      </c>
      <c r="AH6">
        <f t="shared" ref="AH6:AH13" si="21">IF(P6="사용자항목6", L6, 0)</f>
        <v>0</v>
      </c>
      <c r="AI6">
        <f t="shared" ref="AI6:AI13" si="22">IF(P6="사용자항목7", L6, 0)</f>
        <v>0</v>
      </c>
      <c r="AJ6">
        <f t="shared" ref="AJ6:AJ13" si="23">IF(P6="사용자항목8", L6, 0)</f>
        <v>0</v>
      </c>
      <c r="AK6">
        <f t="shared" ref="AK6:AK13" si="24">IF(P6="사용자항목9", L6, 0)</f>
        <v>0</v>
      </c>
      <c r="AL6">
        <f t="shared" ref="AL6:AL13" si="25">IF(P6="사용자항목10", L6, 0)</f>
        <v>0</v>
      </c>
      <c r="AM6">
        <f t="shared" ref="AM6:AM13" si="26">IF(P6="사용자항목11", L6, 0)</f>
        <v>0</v>
      </c>
      <c r="AN6">
        <f t="shared" ref="AN6:AN13" si="27">IF(P6="사용자항목12", L6, 0)</f>
        <v>0</v>
      </c>
      <c r="AO6">
        <f t="shared" ref="AO6:AO13" si="28">IF(P6="사용자항목13", L6, 0)</f>
        <v>0</v>
      </c>
      <c r="AP6">
        <f t="shared" ref="AP6:AP13" si="29">IF(P6="사용자항목14", L6, 0)</f>
        <v>0</v>
      </c>
      <c r="AQ6">
        <f t="shared" ref="AQ6:AQ13" si="30">IF(P6="사용자항목15", L6, 0)</f>
        <v>0</v>
      </c>
      <c r="AR6">
        <f t="shared" ref="AR6:AR13" si="31">IF(P6="사용자항목16", L6, 0)</f>
        <v>0</v>
      </c>
      <c r="AS6">
        <f t="shared" ref="AS6:AS13" si="32">IF(P6="사용자항목17", L6, 0)</f>
        <v>0</v>
      </c>
      <c r="AT6">
        <f t="shared" ref="AT6:AT13" si="33">IF(P6="사용자항목18", L6, 0)</f>
        <v>0</v>
      </c>
      <c r="AU6">
        <f t="shared" ref="AU6:AU13" si="34">IF(P6="사용자항목19", L6, 0)</f>
        <v>0</v>
      </c>
    </row>
    <row r="7" spans="1:50" ht="23.1" customHeight="1" x14ac:dyDescent="0.3">
      <c r="A7" s="6" t="s">
        <v>7</v>
      </c>
      <c r="B7" s="6" t="s">
        <v>8</v>
      </c>
      <c r="C7" s="7" t="s">
        <v>9</v>
      </c>
      <c r="D7" s="8">
        <v>39.4</v>
      </c>
      <c r="E7" s="8">
        <v>0</v>
      </c>
      <c r="F7" s="8">
        <f t="shared" si="0"/>
        <v>0</v>
      </c>
      <c r="G7" s="8">
        <v>0</v>
      </c>
      <c r="H7" s="8">
        <f t="shared" si="1"/>
        <v>0</v>
      </c>
      <c r="I7" s="8"/>
      <c r="J7" s="8">
        <f t="shared" si="2"/>
        <v>0</v>
      </c>
      <c r="K7" s="8">
        <f t="shared" si="3"/>
        <v>0</v>
      </c>
      <c r="L7" s="8">
        <f t="shared" si="3"/>
        <v>0</v>
      </c>
      <c r="M7" s="9" t="s">
        <v>10</v>
      </c>
      <c r="O7" t="str">
        <f t="shared" si="4"/>
        <v>03</v>
      </c>
      <c r="P7" t="s">
        <v>42</v>
      </c>
      <c r="Q7">
        <v>1</v>
      </c>
      <c r="R7">
        <f t="shared" si="5"/>
        <v>0</v>
      </c>
      <c r="S7">
        <f t="shared" si="6"/>
        <v>0</v>
      </c>
      <c r="T7">
        <f t="shared" si="7"/>
        <v>0</v>
      </c>
      <c r="U7">
        <f t="shared" si="8"/>
        <v>0</v>
      </c>
      <c r="V7">
        <f t="shared" si="9"/>
        <v>0</v>
      </c>
      <c r="W7">
        <f t="shared" si="10"/>
        <v>0</v>
      </c>
      <c r="X7">
        <f t="shared" si="11"/>
        <v>0</v>
      </c>
      <c r="Y7">
        <f t="shared" si="12"/>
        <v>0</v>
      </c>
      <c r="Z7">
        <f t="shared" si="13"/>
        <v>0</v>
      </c>
      <c r="AA7">
        <f t="shared" si="14"/>
        <v>0</v>
      </c>
      <c r="AB7">
        <f t="shared" si="15"/>
        <v>0</v>
      </c>
      <c r="AC7">
        <f t="shared" si="16"/>
        <v>0</v>
      </c>
      <c r="AD7">
        <f t="shared" si="17"/>
        <v>0</v>
      </c>
      <c r="AE7">
        <f t="shared" si="18"/>
        <v>0</v>
      </c>
      <c r="AF7">
        <f t="shared" si="19"/>
        <v>0</v>
      </c>
      <c r="AG7">
        <f t="shared" si="20"/>
        <v>0</v>
      </c>
      <c r="AH7">
        <f t="shared" si="21"/>
        <v>0</v>
      </c>
      <c r="AI7">
        <f t="shared" si="22"/>
        <v>0</v>
      </c>
      <c r="AJ7">
        <f t="shared" si="23"/>
        <v>0</v>
      </c>
      <c r="AK7">
        <f t="shared" si="24"/>
        <v>0</v>
      </c>
      <c r="AL7">
        <f t="shared" si="25"/>
        <v>0</v>
      </c>
      <c r="AM7">
        <f t="shared" si="26"/>
        <v>0</v>
      </c>
      <c r="AN7">
        <f t="shared" si="27"/>
        <v>0</v>
      </c>
      <c r="AO7">
        <f t="shared" si="28"/>
        <v>0</v>
      </c>
      <c r="AP7">
        <f t="shared" si="29"/>
        <v>0</v>
      </c>
      <c r="AQ7">
        <f t="shared" si="30"/>
        <v>0</v>
      </c>
      <c r="AR7">
        <f t="shared" si="31"/>
        <v>0</v>
      </c>
      <c r="AS7">
        <f t="shared" si="32"/>
        <v>0</v>
      </c>
      <c r="AT7">
        <f t="shared" si="33"/>
        <v>0</v>
      </c>
      <c r="AU7">
        <f t="shared" si="34"/>
        <v>0</v>
      </c>
    </row>
    <row r="8" spans="1:50" ht="23.1" customHeight="1" x14ac:dyDescent="0.3">
      <c r="A8" s="6" t="s">
        <v>12</v>
      </c>
      <c r="B8" s="6" t="s">
        <v>18</v>
      </c>
      <c r="C8" s="7" t="s">
        <v>14</v>
      </c>
      <c r="D8" s="8">
        <v>0.4</v>
      </c>
      <c r="E8" s="8">
        <v>0</v>
      </c>
      <c r="F8" s="8">
        <f t="shared" si="0"/>
        <v>0</v>
      </c>
      <c r="G8" s="8">
        <v>0</v>
      </c>
      <c r="H8" s="8">
        <f t="shared" si="1"/>
        <v>0</v>
      </c>
      <c r="I8" s="8"/>
      <c r="J8" s="8">
        <f t="shared" si="2"/>
        <v>0</v>
      </c>
      <c r="K8" s="8">
        <f t="shared" si="3"/>
        <v>0</v>
      </c>
      <c r="L8" s="8">
        <f t="shared" si="3"/>
        <v>0</v>
      </c>
      <c r="M8" s="9" t="s">
        <v>15</v>
      </c>
      <c r="O8" t="str">
        <f t="shared" si="4"/>
        <v>03</v>
      </c>
      <c r="P8" t="s">
        <v>42</v>
      </c>
      <c r="Q8">
        <v>1</v>
      </c>
      <c r="R8">
        <f t="shared" si="5"/>
        <v>0</v>
      </c>
      <c r="S8">
        <f t="shared" si="6"/>
        <v>0</v>
      </c>
      <c r="T8">
        <f t="shared" si="7"/>
        <v>0</v>
      </c>
      <c r="U8">
        <f t="shared" si="8"/>
        <v>0</v>
      </c>
      <c r="V8">
        <f t="shared" si="9"/>
        <v>0</v>
      </c>
      <c r="W8">
        <f t="shared" si="10"/>
        <v>0</v>
      </c>
      <c r="X8">
        <f t="shared" si="11"/>
        <v>0</v>
      </c>
      <c r="Y8">
        <f t="shared" si="12"/>
        <v>0</v>
      </c>
      <c r="Z8">
        <f t="shared" si="13"/>
        <v>0</v>
      </c>
      <c r="AA8">
        <f t="shared" si="14"/>
        <v>0</v>
      </c>
      <c r="AB8">
        <f t="shared" si="15"/>
        <v>0</v>
      </c>
      <c r="AC8">
        <f t="shared" si="16"/>
        <v>0</v>
      </c>
      <c r="AD8">
        <f t="shared" si="17"/>
        <v>0</v>
      </c>
      <c r="AE8">
        <f t="shared" si="18"/>
        <v>0</v>
      </c>
      <c r="AF8">
        <f t="shared" si="19"/>
        <v>0</v>
      </c>
      <c r="AG8">
        <f t="shared" si="20"/>
        <v>0</v>
      </c>
      <c r="AH8">
        <f t="shared" si="21"/>
        <v>0</v>
      </c>
      <c r="AI8">
        <f t="shared" si="22"/>
        <v>0</v>
      </c>
      <c r="AJ8">
        <f t="shared" si="23"/>
        <v>0</v>
      </c>
      <c r="AK8">
        <f t="shared" si="24"/>
        <v>0</v>
      </c>
      <c r="AL8">
        <f t="shared" si="25"/>
        <v>0</v>
      </c>
      <c r="AM8">
        <f t="shared" si="26"/>
        <v>0</v>
      </c>
      <c r="AN8">
        <f t="shared" si="27"/>
        <v>0</v>
      </c>
      <c r="AO8">
        <f t="shared" si="28"/>
        <v>0</v>
      </c>
      <c r="AP8">
        <f t="shared" si="29"/>
        <v>0</v>
      </c>
      <c r="AQ8">
        <f t="shared" si="30"/>
        <v>0</v>
      </c>
      <c r="AR8">
        <f t="shared" si="31"/>
        <v>0</v>
      </c>
      <c r="AS8">
        <f t="shared" si="32"/>
        <v>0</v>
      </c>
      <c r="AT8">
        <f t="shared" si="33"/>
        <v>0</v>
      </c>
      <c r="AU8">
        <f t="shared" si="34"/>
        <v>0</v>
      </c>
    </row>
    <row r="9" spans="1:50" ht="23.1" customHeight="1" x14ac:dyDescent="0.3">
      <c r="A9" s="6" t="s">
        <v>12</v>
      </c>
      <c r="B9" s="6" t="s">
        <v>13</v>
      </c>
      <c r="C9" s="7" t="s">
        <v>14</v>
      </c>
      <c r="D9" s="8">
        <v>25.4</v>
      </c>
      <c r="E9" s="8">
        <v>0</v>
      </c>
      <c r="F9" s="8">
        <f t="shared" si="0"/>
        <v>0</v>
      </c>
      <c r="G9" s="8">
        <v>0</v>
      </c>
      <c r="H9" s="8">
        <f t="shared" si="1"/>
        <v>0</v>
      </c>
      <c r="I9" s="8"/>
      <c r="J9" s="8">
        <f t="shared" si="2"/>
        <v>0</v>
      </c>
      <c r="K9" s="8">
        <f t="shared" si="3"/>
        <v>0</v>
      </c>
      <c r="L9" s="8">
        <f t="shared" si="3"/>
        <v>0</v>
      </c>
      <c r="M9" s="9" t="s">
        <v>15</v>
      </c>
      <c r="O9" t="str">
        <f t="shared" si="4"/>
        <v>03</v>
      </c>
      <c r="P9" t="s">
        <v>42</v>
      </c>
      <c r="Q9">
        <v>1</v>
      </c>
      <c r="R9">
        <f t="shared" si="5"/>
        <v>0</v>
      </c>
      <c r="S9">
        <f t="shared" si="6"/>
        <v>0</v>
      </c>
      <c r="T9">
        <f t="shared" si="7"/>
        <v>0</v>
      </c>
      <c r="U9">
        <f t="shared" si="8"/>
        <v>0</v>
      </c>
      <c r="V9">
        <f t="shared" si="9"/>
        <v>0</v>
      </c>
      <c r="W9">
        <f t="shared" si="10"/>
        <v>0</v>
      </c>
      <c r="X9">
        <f t="shared" si="11"/>
        <v>0</v>
      </c>
      <c r="Y9">
        <f t="shared" si="12"/>
        <v>0</v>
      </c>
      <c r="Z9">
        <f t="shared" si="13"/>
        <v>0</v>
      </c>
      <c r="AA9">
        <f t="shared" si="14"/>
        <v>0</v>
      </c>
      <c r="AB9">
        <f t="shared" si="15"/>
        <v>0</v>
      </c>
      <c r="AC9">
        <f t="shared" si="16"/>
        <v>0</v>
      </c>
      <c r="AD9">
        <f t="shared" si="17"/>
        <v>0</v>
      </c>
      <c r="AE9">
        <f t="shared" si="18"/>
        <v>0</v>
      </c>
      <c r="AF9">
        <f t="shared" si="19"/>
        <v>0</v>
      </c>
      <c r="AG9">
        <f t="shared" si="20"/>
        <v>0</v>
      </c>
      <c r="AH9">
        <f t="shared" si="21"/>
        <v>0</v>
      </c>
      <c r="AI9">
        <f t="shared" si="22"/>
        <v>0</v>
      </c>
      <c r="AJ9">
        <f t="shared" si="23"/>
        <v>0</v>
      </c>
      <c r="AK9">
        <f t="shared" si="24"/>
        <v>0</v>
      </c>
      <c r="AL9">
        <f t="shared" si="25"/>
        <v>0</v>
      </c>
      <c r="AM9">
        <f t="shared" si="26"/>
        <v>0</v>
      </c>
      <c r="AN9">
        <f t="shared" si="27"/>
        <v>0</v>
      </c>
      <c r="AO9">
        <f t="shared" si="28"/>
        <v>0</v>
      </c>
      <c r="AP9">
        <f t="shared" si="29"/>
        <v>0</v>
      </c>
      <c r="AQ9">
        <f t="shared" si="30"/>
        <v>0</v>
      </c>
      <c r="AR9">
        <f t="shared" si="31"/>
        <v>0</v>
      </c>
      <c r="AS9">
        <f t="shared" si="32"/>
        <v>0</v>
      </c>
      <c r="AT9">
        <f t="shared" si="33"/>
        <v>0</v>
      </c>
      <c r="AU9">
        <f t="shared" si="34"/>
        <v>0</v>
      </c>
    </row>
    <row r="10" spans="1:50" ht="23.1" customHeight="1" x14ac:dyDescent="0.3">
      <c r="A10" s="6" t="s">
        <v>12</v>
      </c>
      <c r="B10" s="6" t="s">
        <v>16</v>
      </c>
      <c r="C10" s="7" t="s">
        <v>14</v>
      </c>
      <c r="D10" s="8">
        <v>34.200000000000003</v>
      </c>
      <c r="E10" s="8">
        <v>0</v>
      </c>
      <c r="F10" s="8">
        <f t="shared" si="0"/>
        <v>0</v>
      </c>
      <c r="G10" s="8">
        <v>0</v>
      </c>
      <c r="H10" s="8">
        <f t="shared" si="1"/>
        <v>0</v>
      </c>
      <c r="I10" s="8"/>
      <c r="J10" s="8">
        <f t="shared" si="2"/>
        <v>0</v>
      </c>
      <c r="K10" s="8">
        <f t="shared" si="3"/>
        <v>0</v>
      </c>
      <c r="L10" s="8">
        <f t="shared" si="3"/>
        <v>0</v>
      </c>
      <c r="M10" s="9" t="s">
        <v>15</v>
      </c>
      <c r="O10" t="str">
        <f t="shared" si="4"/>
        <v>03</v>
      </c>
      <c r="P10" t="s">
        <v>42</v>
      </c>
      <c r="Q10">
        <v>1</v>
      </c>
      <c r="R10">
        <f t="shared" si="5"/>
        <v>0</v>
      </c>
      <c r="S10">
        <f t="shared" si="6"/>
        <v>0</v>
      </c>
      <c r="T10">
        <f t="shared" si="7"/>
        <v>0</v>
      </c>
      <c r="U10">
        <f t="shared" si="8"/>
        <v>0</v>
      </c>
      <c r="V10">
        <f t="shared" si="9"/>
        <v>0</v>
      </c>
      <c r="W10">
        <f t="shared" si="10"/>
        <v>0</v>
      </c>
      <c r="X10">
        <f t="shared" si="11"/>
        <v>0</v>
      </c>
      <c r="Y10">
        <f t="shared" si="12"/>
        <v>0</v>
      </c>
      <c r="Z10">
        <f t="shared" si="13"/>
        <v>0</v>
      </c>
      <c r="AA10">
        <f t="shared" si="14"/>
        <v>0</v>
      </c>
      <c r="AB10">
        <f t="shared" si="15"/>
        <v>0</v>
      </c>
      <c r="AC10">
        <f t="shared" si="16"/>
        <v>0</v>
      </c>
      <c r="AD10">
        <f t="shared" si="17"/>
        <v>0</v>
      </c>
      <c r="AE10">
        <f t="shared" si="18"/>
        <v>0</v>
      </c>
      <c r="AF10">
        <f t="shared" si="19"/>
        <v>0</v>
      </c>
      <c r="AG10">
        <f t="shared" si="20"/>
        <v>0</v>
      </c>
      <c r="AH10">
        <f t="shared" si="21"/>
        <v>0</v>
      </c>
      <c r="AI10">
        <f t="shared" si="22"/>
        <v>0</v>
      </c>
      <c r="AJ10">
        <f t="shared" si="23"/>
        <v>0</v>
      </c>
      <c r="AK10">
        <f t="shared" si="24"/>
        <v>0</v>
      </c>
      <c r="AL10">
        <f t="shared" si="25"/>
        <v>0</v>
      </c>
      <c r="AM10">
        <f t="shared" si="26"/>
        <v>0</v>
      </c>
      <c r="AN10">
        <f t="shared" si="27"/>
        <v>0</v>
      </c>
      <c r="AO10">
        <f t="shared" si="28"/>
        <v>0</v>
      </c>
      <c r="AP10">
        <f t="shared" si="29"/>
        <v>0</v>
      </c>
      <c r="AQ10">
        <f t="shared" si="30"/>
        <v>0</v>
      </c>
      <c r="AR10">
        <f t="shared" si="31"/>
        <v>0</v>
      </c>
      <c r="AS10">
        <f t="shared" si="32"/>
        <v>0</v>
      </c>
      <c r="AT10">
        <f t="shared" si="33"/>
        <v>0</v>
      </c>
      <c r="AU10">
        <f t="shared" si="34"/>
        <v>0</v>
      </c>
    </row>
    <row r="11" spans="1:50" ht="23.1" customHeight="1" x14ac:dyDescent="0.3">
      <c r="A11" s="6" t="s">
        <v>12</v>
      </c>
      <c r="B11" s="6" t="s">
        <v>19</v>
      </c>
      <c r="C11" s="7" t="s">
        <v>14</v>
      </c>
      <c r="D11" s="8">
        <v>0.1</v>
      </c>
      <c r="E11" s="8">
        <v>0</v>
      </c>
      <c r="F11" s="8">
        <f t="shared" si="0"/>
        <v>0</v>
      </c>
      <c r="G11" s="8">
        <v>0</v>
      </c>
      <c r="H11" s="8">
        <f t="shared" si="1"/>
        <v>0</v>
      </c>
      <c r="I11" s="8"/>
      <c r="J11" s="8">
        <f t="shared" si="2"/>
        <v>0</v>
      </c>
      <c r="K11" s="8">
        <f t="shared" si="3"/>
        <v>0</v>
      </c>
      <c r="L11" s="8">
        <f t="shared" si="3"/>
        <v>0</v>
      </c>
      <c r="M11" s="9" t="s">
        <v>15</v>
      </c>
      <c r="O11" t="str">
        <f t="shared" si="4"/>
        <v>03</v>
      </c>
      <c r="P11" t="s">
        <v>42</v>
      </c>
      <c r="Q11">
        <v>1</v>
      </c>
      <c r="R11">
        <f t="shared" si="5"/>
        <v>0</v>
      </c>
      <c r="S11">
        <f t="shared" si="6"/>
        <v>0</v>
      </c>
      <c r="T11">
        <f t="shared" si="7"/>
        <v>0</v>
      </c>
      <c r="U11">
        <f t="shared" si="8"/>
        <v>0</v>
      </c>
      <c r="V11">
        <f t="shared" si="9"/>
        <v>0</v>
      </c>
      <c r="W11">
        <f t="shared" si="10"/>
        <v>0</v>
      </c>
      <c r="X11">
        <f t="shared" si="11"/>
        <v>0</v>
      </c>
      <c r="Y11">
        <f t="shared" si="12"/>
        <v>0</v>
      </c>
      <c r="Z11">
        <f t="shared" si="13"/>
        <v>0</v>
      </c>
      <c r="AA11">
        <f t="shared" si="14"/>
        <v>0</v>
      </c>
      <c r="AB11">
        <f t="shared" si="15"/>
        <v>0</v>
      </c>
      <c r="AC11">
        <f t="shared" si="16"/>
        <v>0</v>
      </c>
      <c r="AD11">
        <f t="shared" si="17"/>
        <v>0</v>
      </c>
      <c r="AE11">
        <f t="shared" si="18"/>
        <v>0</v>
      </c>
      <c r="AF11">
        <f t="shared" si="19"/>
        <v>0</v>
      </c>
      <c r="AG11">
        <f t="shared" si="20"/>
        <v>0</v>
      </c>
      <c r="AH11">
        <f t="shared" si="21"/>
        <v>0</v>
      </c>
      <c r="AI11">
        <f t="shared" si="22"/>
        <v>0</v>
      </c>
      <c r="AJ11">
        <f t="shared" si="23"/>
        <v>0</v>
      </c>
      <c r="AK11">
        <f t="shared" si="24"/>
        <v>0</v>
      </c>
      <c r="AL11">
        <f t="shared" si="25"/>
        <v>0</v>
      </c>
      <c r="AM11">
        <f t="shared" si="26"/>
        <v>0</v>
      </c>
      <c r="AN11">
        <f t="shared" si="27"/>
        <v>0</v>
      </c>
      <c r="AO11">
        <f t="shared" si="28"/>
        <v>0</v>
      </c>
      <c r="AP11">
        <f t="shared" si="29"/>
        <v>0</v>
      </c>
      <c r="AQ11">
        <f t="shared" si="30"/>
        <v>0</v>
      </c>
      <c r="AR11">
        <f t="shared" si="31"/>
        <v>0</v>
      </c>
      <c r="AS11">
        <f t="shared" si="32"/>
        <v>0</v>
      </c>
      <c r="AT11">
        <f t="shared" si="33"/>
        <v>0</v>
      </c>
      <c r="AU11">
        <f t="shared" si="34"/>
        <v>0</v>
      </c>
    </row>
    <row r="12" spans="1:50" ht="23.1" customHeight="1" x14ac:dyDescent="0.3">
      <c r="A12" s="6" t="s">
        <v>12</v>
      </c>
      <c r="B12" s="6" t="s">
        <v>17</v>
      </c>
      <c r="C12" s="7" t="s">
        <v>14</v>
      </c>
      <c r="D12" s="8">
        <v>1.1000000000000001</v>
      </c>
      <c r="E12" s="8">
        <v>0</v>
      </c>
      <c r="F12" s="8">
        <f t="shared" si="0"/>
        <v>0</v>
      </c>
      <c r="G12" s="8">
        <v>0</v>
      </c>
      <c r="H12" s="8">
        <f t="shared" si="1"/>
        <v>0</v>
      </c>
      <c r="I12" s="8"/>
      <c r="J12" s="8">
        <f t="shared" si="2"/>
        <v>0</v>
      </c>
      <c r="K12" s="8">
        <f t="shared" si="3"/>
        <v>0</v>
      </c>
      <c r="L12" s="8">
        <f t="shared" si="3"/>
        <v>0</v>
      </c>
      <c r="M12" s="9" t="s">
        <v>15</v>
      </c>
      <c r="O12" t="str">
        <f t="shared" si="4"/>
        <v>03</v>
      </c>
      <c r="P12" t="s">
        <v>42</v>
      </c>
      <c r="Q12">
        <v>1</v>
      </c>
      <c r="R12">
        <f t="shared" si="5"/>
        <v>0</v>
      </c>
      <c r="S12">
        <f t="shared" si="6"/>
        <v>0</v>
      </c>
      <c r="T12">
        <f t="shared" si="7"/>
        <v>0</v>
      </c>
      <c r="U12">
        <f t="shared" si="8"/>
        <v>0</v>
      </c>
      <c r="V12">
        <f t="shared" si="9"/>
        <v>0</v>
      </c>
      <c r="W12">
        <f t="shared" si="10"/>
        <v>0</v>
      </c>
      <c r="X12">
        <f t="shared" si="11"/>
        <v>0</v>
      </c>
      <c r="Y12">
        <f t="shared" si="12"/>
        <v>0</v>
      </c>
      <c r="Z12">
        <f t="shared" si="13"/>
        <v>0</v>
      </c>
      <c r="AA12">
        <f t="shared" si="14"/>
        <v>0</v>
      </c>
      <c r="AB12">
        <f t="shared" si="15"/>
        <v>0</v>
      </c>
      <c r="AC12">
        <f t="shared" si="16"/>
        <v>0</v>
      </c>
      <c r="AD12">
        <f t="shared" si="17"/>
        <v>0</v>
      </c>
      <c r="AE12">
        <f t="shared" si="18"/>
        <v>0</v>
      </c>
      <c r="AF12">
        <f t="shared" si="19"/>
        <v>0</v>
      </c>
      <c r="AG12">
        <f t="shared" si="20"/>
        <v>0</v>
      </c>
      <c r="AH12">
        <f t="shared" si="21"/>
        <v>0</v>
      </c>
      <c r="AI12">
        <f t="shared" si="22"/>
        <v>0</v>
      </c>
      <c r="AJ12">
        <f t="shared" si="23"/>
        <v>0</v>
      </c>
      <c r="AK12">
        <f t="shared" si="24"/>
        <v>0</v>
      </c>
      <c r="AL12">
        <f t="shared" si="25"/>
        <v>0</v>
      </c>
      <c r="AM12">
        <f t="shared" si="26"/>
        <v>0</v>
      </c>
      <c r="AN12">
        <f t="shared" si="27"/>
        <v>0</v>
      </c>
      <c r="AO12">
        <f t="shared" si="28"/>
        <v>0</v>
      </c>
      <c r="AP12">
        <f t="shared" si="29"/>
        <v>0</v>
      </c>
      <c r="AQ12">
        <f t="shared" si="30"/>
        <v>0</v>
      </c>
      <c r="AR12">
        <f t="shared" si="31"/>
        <v>0</v>
      </c>
      <c r="AS12">
        <f t="shared" si="32"/>
        <v>0</v>
      </c>
      <c r="AT12">
        <f t="shared" si="33"/>
        <v>0</v>
      </c>
      <c r="AU12">
        <f t="shared" si="34"/>
        <v>0</v>
      </c>
    </row>
    <row r="13" spans="1:50" ht="23.1" customHeight="1" x14ac:dyDescent="0.3">
      <c r="A13" s="6" t="s">
        <v>12</v>
      </c>
      <c r="B13" s="6" t="s">
        <v>20</v>
      </c>
      <c r="C13" s="7" t="s">
        <v>14</v>
      </c>
      <c r="D13" s="8">
        <v>4.9000000000000004</v>
      </c>
      <c r="E13" s="8">
        <v>0</v>
      </c>
      <c r="F13" s="8">
        <f t="shared" si="0"/>
        <v>0</v>
      </c>
      <c r="G13" s="8">
        <v>0</v>
      </c>
      <c r="H13" s="8">
        <f t="shared" si="1"/>
        <v>0</v>
      </c>
      <c r="I13" s="8"/>
      <c r="J13" s="8">
        <f t="shared" si="2"/>
        <v>0</v>
      </c>
      <c r="K13" s="8">
        <f t="shared" si="3"/>
        <v>0</v>
      </c>
      <c r="L13" s="8">
        <f t="shared" si="3"/>
        <v>0</v>
      </c>
      <c r="M13" s="9" t="s">
        <v>15</v>
      </c>
      <c r="O13" t="str">
        <f t="shared" si="4"/>
        <v>03</v>
      </c>
      <c r="P13" t="s">
        <v>42</v>
      </c>
      <c r="Q13">
        <v>1</v>
      </c>
      <c r="R13">
        <f t="shared" si="5"/>
        <v>0</v>
      </c>
      <c r="S13">
        <f t="shared" si="6"/>
        <v>0</v>
      </c>
      <c r="T13">
        <f t="shared" si="7"/>
        <v>0</v>
      </c>
      <c r="U13">
        <f t="shared" si="8"/>
        <v>0</v>
      </c>
      <c r="V13">
        <f t="shared" si="9"/>
        <v>0</v>
      </c>
      <c r="W13">
        <f t="shared" si="10"/>
        <v>0</v>
      </c>
      <c r="X13">
        <f t="shared" si="11"/>
        <v>0</v>
      </c>
      <c r="Y13">
        <f t="shared" si="12"/>
        <v>0</v>
      </c>
      <c r="Z13">
        <f t="shared" si="13"/>
        <v>0</v>
      </c>
      <c r="AA13">
        <f t="shared" si="14"/>
        <v>0</v>
      </c>
      <c r="AB13">
        <f t="shared" si="15"/>
        <v>0</v>
      </c>
      <c r="AC13">
        <f t="shared" si="16"/>
        <v>0</v>
      </c>
      <c r="AD13">
        <f t="shared" si="17"/>
        <v>0</v>
      </c>
      <c r="AE13">
        <f t="shared" si="18"/>
        <v>0</v>
      </c>
      <c r="AF13">
        <f t="shared" si="19"/>
        <v>0</v>
      </c>
      <c r="AG13">
        <f t="shared" si="20"/>
        <v>0</v>
      </c>
      <c r="AH13">
        <f t="shared" si="21"/>
        <v>0</v>
      </c>
      <c r="AI13">
        <f t="shared" si="22"/>
        <v>0</v>
      </c>
      <c r="AJ13">
        <f t="shared" si="23"/>
        <v>0</v>
      </c>
      <c r="AK13">
        <f t="shared" si="24"/>
        <v>0</v>
      </c>
      <c r="AL13">
        <f t="shared" si="25"/>
        <v>0</v>
      </c>
      <c r="AM13">
        <f t="shared" si="26"/>
        <v>0</v>
      </c>
      <c r="AN13">
        <f t="shared" si="27"/>
        <v>0</v>
      </c>
      <c r="AO13">
        <f t="shared" si="28"/>
        <v>0</v>
      </c>
      <c r="AP13">
        <f t="shared" si="29"/>
        <v>0</v>
      </c>
      <c r="AQ13">
        <f t="shared" si="30"/>
        <v>0</v>
      </c>
      <c r="AR13">
        <f t="shared" si="31"/>
        <v>0</v>
      </c>
      <c r="AS13">
        <f t="shared" si="32"/>
        <v>0</v>
      </c>
      <c r="AT13">
        <f t="shared" si="33"/>
        <v>0</v>
      </c>
      <c r="AU13">
        <f t="shared" si="34"/>
        <v>0</v>
      </c>
    </row>
    <row r="14" spans="1:50" ht="23.1" customHeight="1" x14ac:dyDescent="0.3">
      <c r="A14" s="10"/>
      <c r="B14" s="10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50" ht="23.1" customHeight="1" x14ac:dyDescent="0.3">
      <c r="A15" s="10"/>
      <c r="B15" s="10"/>
      <c r="C15" s="11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50" ht="23.1" customHeight="1" x14ac:dyDescent="0.3">
      <c r="A16" s="10"/>
      <c r="B16" s="10"/>
      <c r="C16" s="11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50" ht="23.1" customHeight="1" x14ac:dyDescent="0.3">
      <c r="A17" s="10"/>
      <c r="B17" s="10"/>
      <c r="C17" s="11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50" ht="23.1" customHeight="1" x14ac:dyDescent="0.3">
      <c r="A18" s="10"/>
      <c r="B18" s="10"/>
      <c r="C18" s="11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50" ht="23.1" customHeight="1" x14ac:dyDescent="0.3">
      <c r="A19" s="10"/>
      <c r="B19" s="10"/>
      <c r="C19" s="11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50" ht="23.1" customHeight="1" x14ac:dyDescent="0.3">
      <c r="A20" s="10"/>
      <c r="B20" s="10"/>
      <c r="C20" s="11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50" ht="23.1" customHeight="1" x14ac:dyDescent="0.3">
      <c r="A21" s="10"/>
      <c r="B21" s="10"/>
      <c r="C21" s="11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50" ht="23.1" customHeight="1" x14ac:dyDescent="0.3">
      <c r="A22" s="10"/>
      <c r="B22" s="10"/>
      <c r="C22" s="11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50" ht="23.1" customHeight="1" x14ac:dyDescent="0.3">
      <c r="A23" s="12" t="s">
        <v>70</v>
      </c>
      <c r="B23" s="13"/>
      <c r="C23" s="14"/>
      <c r="D23" s="15"/>
      <c r="E23" s="15"/>
      <c r="F23" s="15">
        <f>ROUNDDOWN(SUMIF(Q6:Q22, "1", F6:F22), 0)</f>
        <v>0</v>
      </c>
      <c r="G23" s="15"/>
      <c r="H23" s="15">
        <f>ROUNDDOWN(SUMIF(Q6:Q22, "1", H6:H22), 0)</f>
        <v>0</v>
      </c>
      <c r="I23" s="15"/>
      <c r="J23" s="15">
        <f>ROUNDDOWN(SUMIF(Q6:Q22, "1", J6:J22), 0)</f>
        <v>0</v>
      </c>
      <c r="K23" s="15"/>
      <c r="L23" s="15">
        <f>F23+H23+J23</f>
        <v>0</v>
      </c>
      <c r="M23" s="15"/>
      <c r="R23">
        <f t="shared" ref="R23:AX23" si="35">ROUNDDOWN(SUM(R6:R13), 0)</f>
        <v>0</v>
      </c>
      <c r="S23">
        <f t="shared" si="35"/>
        <v>0</v>
      </c>
      <c r="T23">
        <f t="shared" si="35"/>
        <v>0</v>
      </c>
      <c r="U23">
        <f t="shared" si="35"/>
        <v>0</v>
      </c>
      <c r="V23">
        <f t="shared" si="35"/>
        <v>0</v>
      </c>
      <c r="W23">
        <f t="shared" si="35"/>
        <v>0</v>
      </c>
      <c r="X23">
        <f t="shared" si="35"/>
        <v>0</v>
      </c>
      <c r="Y23">
        <f t="shared" si="35"/>
        <v>0</v>
      </c>
      <c r="Z23">
        <f t="shared" si="35"/>
        <v>0</v>
      </c>
      <c r="AA23">
        <f t="shared" si="35"/>
        <v>0</v>
      </c>
      <c r="AB23">
        <f t="shared" si="35"/>
        <v>0</v>
      </c>
      <c r="AC23">
        <f t="shared" si="35"/>
        <v>0</v>
      </c>
      <c r="AD23">
        <f t="shared" si="35"/>
        <v>0</v>
      </c>
      <c r="AE23">
        <f t="shared" si="35"/>
        <v>0</v>
      </c>
      <c r="AF23">
        <f t="shared" si="35"/>
        <v>0</v>
      </c>
      <c r="AG23">
        <f t="shared" si="35"/>
        <v>0</v>
      </c>
      <c r="AH23">
        <f t="shared" si="35"/>
        <v>0</v>
      </c>
      <c r="AI23">
        <f t="shared" si="35"/>
        <v>0</v>
      </c>
      <c r="AJ23">
        <f t="shared" si="35"/>
        <v>0</v>
      </c>
      <c r="AK23">
        <f t="shared" si="35"/>
        <v>0</v>
      </c>
      <c r="AL23">
        <f t="shared" si="35"/>
        <v>0</v>
      </c>
      <c r="AM23">
        <f t="shared" si="35"/>
        <v>0</v>
      </c>
      <c r="AN23">
        <f t="shared" si="35"/>
        <v>0</v>
      </c>
      <c r="AO23">
        <f t="shared" si="35"/>
        <v>0</v>
      </c>
      <c r="AP23">
        <f t="shared" si="35"/>
        <v>0</v>
      </c>
      <c r="AQ23">
        <f t="shared" si="35"/>
        <v>0</v>
      </c>
      <c r="AR23">
        <f t="shared" si="35"/>
        <v>0</v>
      </c>
      <c r="AS23">
        <f t="shared" si="35"/>
        <v>0</v>
      </c>
      <c r="AT23">
        <f t="shared" si="35"/>
        <v>0</v>
      </c>
      <c r="AU23">
        <f t="shared" si="35"/>
        <v>0</v>
      </c>
      <c r="AV23">
        <f t="shared" si="35"/>
        <v>0</v>
      </c>
      <c r="AW23">
        <f t="shared" si="35"/>
        <v>0</v>
      </c>
      <c r="AX23">
        <f t="shared" si="35"/>
        <v>0</v>
      </c>
    </row>
    <row r="24" spans="1:50" ht="23.1" customHeight="1" x14ac:dyDescent="0.3">
      <c r="A24" s="51" t="s">
        <v>71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</row>
    <row r="25" spans="1:50" ht="23.1" customHeight="1" x14ac:dyDescent="0.3">
      <c r="A25" s="6" t="s">
        <v>7</v>
      </c>
      <c r="B25" s="6" t="s">
        <v>11</v>
      </c>
      <c r="C25" s="7" t="s">
        <v>9</v>
      </c>
      <c r="D25" s="8">
        <v>1.8</v>
      </c>
      <c r="E25" s="8">
        <v>0</v>
      </c>
      <c r="F25" s="8">
        <f t="shared" ref="F25:F31" si="36">ROUNDDOWN(D25*E25, 0)</f>
        <v>0</v>
      </c>
      <c r="G25" s="8">
        <v>0</v>
      </c>
      <c r="H25" s="8">
        <f t="shared" ref="H25:H31" si="37">ROUNDDOWN(D25*G25, 0)</f>
        <v>0</v>
      </c>
      <c r="I25" s="8"/>
      <c r="J25" s="8">
        <f t="shared" ref="J25:J31" si="38">ROUNDDOWN(D25*I25, 0)</f>
        <v>0</v>
      </c>
      <c r="K25" s="8">
        <f t="shared" ref="K25:L31" si="39">E25+G25+I25</f>
        <v>0</v>
      </c>
      <c r="L25" s="8">
        <f t="shared" si="39"/>
        <v>0</v>
      </c>
      <c r="M25" s="9" t="s">
        <v>10</v>
      </c>
      <c r="O25" t="str">
        <f t="shared" ref="O25:O31" si="40">"03"</f>
        <v>03</v>
      </c>
      <c r="P25" t="s">
        <v>42</v>
      </c>
      <c r="Q25">
        <v>1</v>
      </c>
      <c r="R25">
        <f t="shared" ref="R25:R31" si="41">IF(P25="기계경비", J25, 0)</f>
        <v>0</v>
      </c>
      <c r="S25">
        <f t="shared" ref="S25:S31" si="42">IF(P25="운반비", J25, 0)</f>
        <v>0</v>
      </c>
      <c r="T25">
        <f t="shared" ref="T25:T31" si="43">IF(P25="작업부산물", F25, 0)</f>
        <v>0</v>
      </c>
      <c r="U25">
        <f t="shared" ref="U25:U31" si="44">IF(P25="관급", F25, 0)</f>
        <v>0</v>
      </c>
      <c r="V25">
        <f t="shared" ref="V25:V31" si="45">IF(P25="외주비", J25, 0)</f>
        <v>0</v>
      </c>
      <c r="W25">
        <f t="shared" ref="W25:W31" si="46">IF(P25="장비비", J25, 0)</f>
        <v>0</v>
      </c>
      <c r="X25">
        <f t="shared" ref="X25:X31" si="47">IF(P25="폐기물처리비", L25, 0)</f>
        <v>0</v>
      </c>
      <c r="Y25">
        <f t="shared" ref="Y25:Y31" si="48">IF(P25="가설비", J25, 0)</f>
        <v>0</v>
      </c>
      <c r="Z25">
        <f t="shared" ref="Z25:Z31" si="49">IF(P25="잡비제외분", F25, 0)</f>
        <v>0</v>
      </c>
      <c r="AA25">
        <f t="shared" ref="AA25:AA31" si="50">IF(P25="사급자재대", L25, 0)</f>
        <v>0</v>
      </c>
      <c r="AB25">
        <f t="shared" ref="AB25:AB31" si="51">IF(P25="관급자재대", L25, 0)</f>
        <v>0</v>
      </c>
      <c r="AC25">
        <f t="shared" ref="AC25:AC31" si="52">IF(P25="관급자 관급 자재대", L25, 0)</f>
        <v>0</v>
      </c>
      <c r="AD25">
        <f t="shared" ref="AD25:AD31" si="53">IF(P25="사용자항목2", L25, 0)</f>
        <v>0</v>
      </c>
      <c r="AE25">
        <f t="shared" ref="AE25:AE31" si="54">IF(P25="안전관리비", L25, 0)</f>
        <v>0</v>
      </c>
      <c r="AF25">
        <f t="shared" ref="AF25:AF31" si="55">IF(P25="품질관리비", L25, 0)</f>
        <v>0</v>
      </c>
      <c r="AG25">
        <f t="shared" ref="AG25:AG31" si="56">IF(P25="사용자항목5", L25, 0)</f>
        <v>0</v>
      </c>
      <c r="AH25">
        <f t="shared" ref="AH25:AH31" si="57">IF(P25="사용자항목6", L25, 0)</f>
        <v>0</v>
      </c>
      <c r="AI25">
        <f t="shared" ref="AI25:AI31" si="58">IF(P25="사용자항목7", L25, 0)</f>
        <v>0</v>
      </c>
      <c r="AJ25">
        <f t="shared" ref="AJ25:AJ31" si="59">IF(P25="사용자항목8", L25, 0)</f>
        <v>0</v>
      </c>
      <c r="AK25">
        <f t="shared" ref="AK25:AK31" si="60">IF(P25="사용자항목9", L25, 0)</f>
        <v>0</v>
      </c>
      <c r="AL25">
        <f t="shared" ref="AL25:AL31" si="61">IF(P25="사용자항목10", L25, 0)</f>
        <v>0</v>
      </c>
      <c r="AM25">
        <f t="shared" ref="AM25:AM31" si="62">IF(P25="사용자항목11", L25, 0)</f>
        <v>0</v>
      </c>
      <c r="AN25">
        <f t="shared" ref="AN25:AN31" si="63">IF(P25="사용자항목12", L25, 0)</f>
        <v>0</v>
      </c>
      <c r="AO25">
        <f t="shared" ref="AO25:AO31" si="64">IF(P25="사용자항목13", L25, 0)</f>
        <v>0</v>
      </c>
      <c r="AP25">
        <f t="shared" ref="AP25:AP31" si="65">IF(P25="사용자항목14", L25, 0)</f>
        <v>0</v>
      </c>
      <c r="AQ25">
        <f t="shared" ref="AQ25:AQ31" si="66">IF(P25="사용자항목15", L25, 0)</f>
        <v>0</v>
      </c>
      <c r="AR25">
        <f t="shared" ref="AR25:AR31" si="67">IF(P25="사용자항목16", L25, 0)</f>
        <v>0</v>
      </c>
      <c r="AS25">
        <f t="shared" ref="AS25:AS31" si="68">IF(P25="사용자항목17", L25, 0)</f>
        <v>0</v>
      </c>
      <c r="AT25">
        <f t="shared" ref="AT25:AT31" si="69">IF(P25="사용자항목18", L25, 0)</f>
        <v>0</v>
      </c>
      <c r="AU25">
        <f t="shared" ref="AU25:AU31" si="70">IF(P25="사용자항목19", L25, 0)</f>
        <v>0</v>
      </c>
    </row>
    <row r="26" spans="1:50" ht="23.1" customHeight="1" x14ac:dyDescent="0.3">
      <c r="A26" s="6" t="s">
        <v>7</v>
      </c>
      <c r="B26" s="6" t="s">
        <v>8</v>
      </c>
      <c r="C26" s="7" t="s">
        <v>9</v>
      </c>
      <c r="D26" s="8">
        <v>18.899999999999999</v>
      </c>
      <c r="E26" s="8">
        <v>0</v>
      </c>
      <c r="F26" s="8">
        <f t="shared" si="36"/>
        <v>0</v>
      </c>
      <c r="G26" s="8">
        <v>0</v>
      </c>
      <c r="H26" s="8">
        <f t="shared" si="37"/>
        <v>0</v>
      </c>
      <c r="I26" s="8"/>
      <c r="J26" s="8">
        <f t="shared" si="38"/>
        <v>0</v>
      </c>
      <c r="K26" s="8">
        <f t="shared" si="39"/>
        <v>0</v>
      </c>
      <c r="L26" s="8">
        <f t="shared" si="39"/>
        <v>0</v>
      </c>
      <c r="M26" s="9" t="s">
        <v>10</v>
      </c>
      <c r="O26" t="str">
        <f t="shared" si="40"/>
        <v>03</v>
      </c>
      <c r="P26" t="s">
        <v>42</v>
      </c>
      <c r="Q26">
        <v>1</v>
      </c>
      <c r="R26">
        <f t="shared" si="41"/>
        <v>0</v>
      </c>
      <c r="S26">
        <f t="shared" si="42"/>
        <v>0</v>
      </c>
      <c r="T26">
        <f t="shared" si="43"/>
        <v>0</v>
      </c>
      <c r="U26">
        <f t="shared" si="44"/>
        <v>0</v>
      </c>
      <c r="V26">
        <f t="shared" si="45"/>
        <v>0</v>
      </c>
      <c r="W26">
        <f t="shared" si="46"/>
        <v>0</v>
      </c>
      <c r="X26">
        <f t="shared" si="47"/>
        <v>0</v>
      </c>
      <c r="Y26">
        <f t="shared" si="48"/>
        <v>0</v>
      </c>
      <c r="Z26">
        <f t="shared" si="49"/>
        <v>0</v>
      </c>
      <c r="AA26">
        <f t="shared" si="50"/>
        <v>0</v>
      </c>
      <c r="AB26">
        <f t="shared" si="51"/>
        <v>0</v>
      </c>
      <c r="AC26">
        <f t="shared" si="52"/>
        <v>0</v>
      </c>
      <c r="AD26">
        <f t="shared" si="53"/>
        <v>0</v>
      </c>
      <c r="AE26">
        <f t="shared" si="54"/>
        <v>0</v>
      </c>
      <c r="AF26">
        <f t="shared" si="55"/>
        <v>0</v>
      </c>
      <c r="AG26">
        <f t="shared" si="56"/>
        <v>0</v>
      </c>
      <c r="AH26">
        <f t="shared" si="57"/>
        <v>0</v>
      </c>
      <c r="AI26">
        <f t="shared" si="58"/>
        <v>0</v>
      </c>
      <c r="AJ26">
        <f t="shared" si="59"/>
        <v>0</v>
      </c>
      <c r="AK26">
        <f t="shared" si="60"/>
        <v>0</v>
      </c>
      <c r="AL26">
        <f t="shared" si="61"/>
        <v>0</v>
      </c>
      <c r="AM26">
        <f t="shared" si="62"/>
        <v>0</v>
      </c>
      <c r="AN26">
        <f t="shared" si="63"/>
        <v>0</v>
      </c>
      <c r="AO26">
        <f t="shared" si="64"/>
        <v>0</v>
      </c>
      <c r="AP26">
        <f t="shared" si="65"/>
        <v>0</v>
      </c>
      <c r="AQ26">
        <f t="shared" si="66"/>
        <v>0</v>
      </c>
      <c r="AR26">
        <f t="shared" si="67"/>
        <v>0</v>
      </c>
      <c r="AS26">
        <f t="shared" si="68"/>
        <v>0</v>
      </c>
      <c r="AT26">
        <f t="shared" si="69"/>
        <v>0</v>
      </c>
      <c r="AU26">
        <f t="shared" si="70"/>
        <v>0</v>
      </c>
    </row>
    <row r="27" spans="1:50" ht="23.1" customHeight="1" x14ac:dyDescent="0.3">
      <c r="A27" s="6" t="s">
        <v>12</v>
      </c>
      <c r="B27" s="6" t="s">
        <v>18</v>
      </c>
      <c r="C27" s="7" t="s">
        <v>14</v>
      </c>
      <c r="D27" s="8">
        <v>0.2</v>
      </c>
      <c r="E27" s="8">
        <v>0</v>
      </c>
      <c r="F27" s="8">
        <f t="shared" si="36"/>
        <v>0</v>
      </c>
      <c r="G27" s="8">
        <v>0</v>
      </c>
      <c r="H27" s="8">
        <f t="shared" si="37"/>
        <v>0</v>
      </c>
      <c r="I27" s="8"/>
      <c r="J27" s="8">
        <f t="shared" si="38"/>
        <v>0</v>
      </c>
      <c r="K27" s="8">
        <f t="shared" si="39"/>
        <v>0</v>
      </c>
      <c r="L27" s="8">
        <f t="shared" si="39"/>
        <v>0</v>
      </c>
      <c r="M27" s="9" t="s">
        <v>15</v>
      </c>
      <c r="O27" t="str">
        <f t="shared" si="40"/>
        <v>03</v>
      </c>
      <c r="P27" t="s">
        <v>42</v>
      </c>
      <c r="Q27">
        <v>1</v>
      </c>
      <c r="R27">
        <f t="shared" si="41"/>
        <v>0</v>
      </c>
      <c r="S27">
        <f t="shared" si="42"/>
        <v>0</v>
      </c>
      <c r="T27">
        <f t="shared" si="43"/>
        <v>0</v>
      </c>
      <c r="U27">
        <f t="shared" si="44"/>
        <v>0</v>
      </c>
      <c r="V27">
        <f t="shared" si="45"/>
        <v>0</v>
      </c>
      <c r="W27">
        <f t="shared" si="46"/>
        <v>0</v>
      </c>
      <c r="X27">
        <f t="shared" si="47"/>
        <v>0</v>
      </c>
      <c r="Y27">
        <f t="shared" si="48"/>
        <v>0</v>
      </c>
      <c r="Z27">
        <f t="shared" si="49"/>
        <v>0</v>
      </c>
      <c r="AA27">
        <f t="shared" si="50"/>
        <v>0</v>
      </c>
      <c r="AB27">
        <f t="shared" si="51"/>
        <v>0</v>
      </c>
      <c r="AC27">
        <f t="shared" si="52"/>
        <v>0</v>
      </c>
      <c r="AD27">
        <f t="shared" si="53"/>
        <v>0</v>
      </c>
      <c r="AE27">
        <f t="shared" si="54"/>
        <v>0</v>
      </c>
      <c r="AF27">
        <f t="shared" si="55"/>
        <v>0</v>
      </c>
      <c r="AG27">
        <f t="shared" si="56"/>
        <v>0</v>
      </c>
      <c r="AH27">
        <f t="shared" si="57"/>
        <v>0</v>
      </c>
      <c r="AI27">
        <f t="shared" si="58"/>
        <v>0</v>
      </c>
      <c r="AJ27">
        <f t="shared" si="59"/>
        <v>0</v>
      </c>
      <c r="AK27">
        <f t="shared" si="60"/>
        <v>0</v>
      </c>
      <c r="AL27">
        <f t="shared" si="61"/>
        <v>0</v>
      </c>
      <c r="AM27">
        <f t="shared" si="62"/>
        <v>0</v>
      </c>
      <c r="AN27">
        <f t="shared" si="63"/>
        <v>0</v>
      </c>
      <c r="AO27">
        <f t="shared" si="64"/>
        <v>0</v>
      </c>
      <c r="AP27">
        <f t="shared" si="65"/>
        <v>0</v>
      </c>
      <c r="AQ27">
        <f t="shared" si="66"/>
        <v>0</v>
      </c>
      <c r="AR27">
        <f t="shared" si="67"/>
        <v>0</v>
      </c>
      <c r="AS27">
        <f t="shared" si="68"/>
        <v>0</v>
      </c>
      <c r="AT27">
        <f t="shared" si="69"/>
        <v>0</v>
      </c>
      <c r="AU27">
        <f t="shared" si="70"/>
        <v>0</v>
      </c>
    </row>
    <row r="28" spans="1:50" ht="23.1" customHeight="1" x14ac:dyDescent="0.3">
      <c r="A28" s="6" t="s">
        <v>12</v>
      </c>
      <c r="B28" s="6" t="s">
        <v>16</v>
      </c>
      <c r="C28" s="7" t="s">
        <v>14</v>
      </c>
      <c r="D28" s="8">
        <v>18.7</v>
      </c>
      <c r="E28" s="8">
        <v>0</v>
      </c>
      <c r="F28" s="8">
        <f t="shared" si="36"/>
        <v>0</v>
      </c>
      <c r="G28" s="8">
        <v>0</v>
      </c>
      <c r="H28" s="8">
        <f t="shared" si="37"/>
        <v>0</v>
      </c>
      <c r="I28" s="8"/>
      <c r="J28" s="8">
        <f t="shared" si="38"/>
        <v>0</v>
      </c>
      <c r="K28" s="8">
        <f t="shared" si="39"/>
        <v>0</v>
      </c>
      <c r="L28" s="8">
        <f t="shared" si="39"/>
        <v>0</v>
      </c>
      <c r="M28" s="9" t="s">
        <v>15</v>
      </c>
      <c r="O28" t="str">
        <f t="shared" si="40"/>
        <v>03</v>
      </c>
      <c r="P28" t="s">
        <v>42</v>
      </c>
      <c r="Q28">
        <v>1</v>
      </c>
      <c r="R28">
        <f t="shared" si="41"/>
        <v>0</v>
      </c>
      <c r="S28">
        <f t="shared" si="42"/>
        <v>0</v>
      </c>
      <c r="T28">
        <f t="shared" si="43"/>
        <v>0</v>
      </c>
      <c r="U28">
        <f t="shared" si="44"/>
        <v>0</v>
      </c>
      <c r="V28">
        <f t="shared" si="45"/>
        <v>0</v>
      </c>
      <c r="W28">
        <f t="shared" si="46"/>
        <v>0</v>
      </c>
      <c r="X28">
        <f t="shared" si="47"/>
        <v>0</v>
      </c>
      <c r="Y28">
        <f t="shared" si="48"/>
        <v>0</v>
      </c>
      <c r="Z28">
        <f t="shared" si="49"/>
        <v>0</v>
      </c>
      <c r="AA28">
        <f t="shared" si="50"/>
        <v>0</v>
      </c>
      <c r="AB28">
        <f t="shared" si="51"/>
        <v>0</v>
      </c>
      <c r="AC28">
        <f t="shared" si="52"/>
        <v>0</v>
      </c>
      <c r="AD28">
        <f t="shared" si="53"/>
        <v>0</v>
      </c>
      <c r="AE28">
        <f t="shared" si="54"/>
        <v>0</v>
      </c>
      <c r="AF28">
        <f t="shared" si="55"/>
        <v>0</v>
      </c>
      <c r="AG28">
        <f t="shared" si="56"/>
        <v>0</v>
      </c>
      <c r="AH28">
        <f t="shared" si="57"/>
        <v>0</v>
      </c>
      <c r="AI28">
        <f t="shared" si="58"/>
        <v>0</v>
      </c>
      <c r="AJ28">
        <f t="shared" si="59"/>
        <v>0</v>
      </c>
      <c r="AK28">
        <f t="shared" si="60"/>
        <v>0</v>
      </c>
      <c r="AL28">
        <f t="shared" si="61"/>
        <v>0</v>
      </c>
      <c r="AM28">
        <f t="shared" si="62"/>
        <v>0</v>
      </c>
      <c r="AN28">
        <f t="shared" si="63"/>
        <v>0</v>
      </c>
      <c r="AO28">
        <f t="shared" si="64"/>
        <v>0</v>
      </c>
      <c r="AP28">
        <f t="shared" si="65"/>
        <v>0</v>
      </c>
      <c r="AQ28">
        <f t="shared" si="66"/>
        <v>0</v>
      </c>
      <c r="AR28">
        <f t="shared" si="67"/>
        <v>0</v>
      </c>
      <c r="AS28">
        <f t="shared" si="68"/>
        <v>0</v>
      </c>
      <c r="AT28">
        <f t="shared" si="69"/>
        <v>0</v>
      </c>
      <c r="AU28">
        <f t="shared" si="70"/>
        <v>0</v>
      </c>
    </row>
    <row r="29" spans="1:50" ht="23.1" customHeight="1" x14ac:dyDescent="0.3">
      <c r="A29" s="6" t="s">
        <v>12</v>
      </c>
      <c r="B29" s="6" t="s">
        <v>19</v>
      </c>
      <c r="C29" s="7" t="s">
        <v>14</v>
      </c>
      <c r="D29" s="8">
        <v>0.1</v>
      </c>
      <c r="E29" s="8">
        <v>0</v>
      </c>
      <c r="F29" s="8">
        <f t="shared" si="36"/>
        <v>0</v>
      </c>
      <c r="G29" s="8">
        <v>0</v>
      </c>
      <c r="H29" s="8">
        <f t="shared" si="37"/>
        <v>0</v>
      </c>
      <c r="I29" s="8"/>
      <c r="J29" s="8">
        <f t="shared" si="38"/>
        <v>0</v>
      </c>
      <c r="K29" s="8">
        <f t="shared" si="39"/>
        <v>0</v>
      </c>
      <c r="L29" s="8">
        <f t="shared" si="39"/>
        <v>0</v>
      </c>
      <c r="M29" s="9" t="s">
        <v>15</v>
      </c>
      <c r="O29" t="str">
        <f t="shared" si="40"/>
        <v>03</v>
      </c>
      <c r="P29" t="s">
        <v>42</v>
      </c>
      <c r="Q29">
        <v>1</v>
      </c>
      <c r="R29">
        <f t="shared" si="41"/>
        <v>0</v>
      </c>
      <c r="S29">
        <f t="shared" si="42"/>
        <v>0</v>
      </c>
      <c r="T29">
        <f t="shared" si="43"/>
        <v>0</v>
      </c>
      <c r="U29">
        <f t="shared" si="44"/>
        <v>0</v>
      </c>
      <c r="V29">
        <f t="shared" si="45"/>
        <v>0</v>
      </c>
      <c r="W29">
        <f t="shared" si="46"/>
        <v>0</v>
      </c>
      <c r="X29">
        <f t="shared" si="47"/>
        <v>0</v>
      </c>
      <c r="Y29">
        <f t="shared" si="48"/>
        <v>0</v>
      </c>
      <c r="Z29">
        <f t="shared" si="49"/>
        <v>0</v>
      </c>
      <c r="AA29">
        <f t="shared" si="50"/>
        <v>0</v>
      </c>
      <c r="AB29">
        <f t="shared" si="51"/>
        <v>0</v>
      </c>
      <c r="AC29">
        <f t="shared" si="52"/>
        <v>0</v>
      </c>
      <c r="AD29">
        <f t="shared" si="53"/>
        <v>0</v>
      </c>
      <c r="AE29">
        <f t="shared" si="54"/>
        <v>0</v>
      </c>
      <c r="AF29">
        <f t="shared" si="55"/>
        <v>0</v>
      </c>
      <c r="AG29">
        <f t="shared" si="56"/>
        <v>0</v>
      </c>
      <c r="AH29">
        <f t="shared" si="57"/>
        <v>0</v>
      </c>
      <c r="AI29">
        <f t="shared" si="58"/>
        <v>0</v>
      </c>
      <c r="AJ29">
        <f t="shared" si="59"/>
        <v>0</v>
      </c>
      <c r="AK29">
        <f t="shared" si="60"/>
        <v>0</v>
      </c>
      <c r="AL29">
        <f t="shared" si="61"/>
        <v>0</v>
      </c>
      <c r="AM29">
        <f t="shared" si="62"/>
        <v>0</v>
      </c>
      <c r="AN29">
        <f t="shared" si="63"/>
        <v>0</v>
      </c>
      <c r="AO29">
        <f t="shared" si="64"/>
        <v>0</v>
      </c>
      <c r="AP29">
        <f t="shared" si="65"/>
        <v>0</v>
      </c>
      <c r="AQ29">
        <f t="shared" si="66"/>
        <v>0</v>
      </c>
      <c r="AR29">
        <f t="shared" si="67"/>
        <v>0</v>
      </c>
      <c r="AS29">
        <f t="shared" si="68"/>
        <v>0</v>
      </c>
      <c r="AT29">
        <f t="shared" si="69"/>
        <v>0</v>
      </c>
      <c r="AU29">
        <f t="shared" si="70"/>
        <v>0</v>
      </c>
    </row>
    <row r="30" spans="1:50" ht="23.1" customHeight="1" x14ac:dyDescent="0.3">
      <c r="A30" s="6" t="s">
        <v>12</v>
      </c>
      <c r="B30" s="6" t="s">
        <v>13</v>
      </c>
      <c r="C30" s="7" t="s">
        <v>14</v>
      </c>
      <c r="D30" s="8">
        <v>0.1</v>
      </c>
      <c r="E30" s="8">
        <v>0</v>
      </c>
      <c r="F30" s="8">
        <f t="shared" si="36"/>
        <v>0</v>
      </c>
      <c r="G30" s="8">
        <v>0</v>
      </c>
      <c r="H30" s="8">
        <f t="shared" si="37"/>
        <v>0</v>
      </c>
      <c r="I30" s="8"/>
      <c r="J30" s="8">
        <f t="shared" si="38"/>
        <v>0</v>
      </c>
      <c r="K30" s="8">
        <f t="shared" si="39"/>
        <v>0</v>
      </c>
      <c r="L30" s="8">
        <f t="shared" si="39"/>
        <v>0</v>
      </c>
      <c r="M30" s="9" t="s">
        <v>15</v>
      </c>
      <c r="O30" t="str">
        <f t="shared" si="40"/>
        <v>03</v>
      </c>
      <c r="P30" t="s">
        <v>42</v>
      </c>
      <c r="Q30">
        <v>1</v>
      </c>
      <c r="R30">
        <f t="shared" si="41"/>
        <v>0</v>
      </c>
      <c r="S30">
        <f t="shared" si="42"/>
        <v>0</v>
      </c>
      <c r="T30">
        <f t="shared" si="43"/>
        <v>0</v>
      </c>
      <c r="U30">
        <f t="shared" si="44"/>
        <v>0</v>
      </c>
      <c r="V30">
        <f t="shared" si="45"/>
        <v>0</v>
      </c>
      <c r="W30">
        <f t="shared" si="46"/>
        <v>0</v>
      </c>
      <c r="X30">
        <f t="shared" si="47"/>
        <v>0</v>
      </c>
      <c r="Y30">
        <f t="shared" si="48"/>
        <v>0</v>
      </c>
      <c r="Z30">
        <f t="shared" si="49"/>
        <v>0</v>
      </c>
      <c r="AA30">
        <f t="shared" si="50"/>
        <v>0</v>
      </c>
      <c r="AB30">
        <f t="shared" si="51"/>
        <v>0</v>
      </c>
      <c r="AC30">
        <f t="shared" si="52"/>
        <v>0</v>
      </c>
      <c r="AD30">
        <f t="shared" si="53"/>
        <v>0</v>
      </c>
      <c r="AE30">
        <f t="shared" si="54"/>
        <v>0</v>
      </c>
      <c r="AF30">
        <f t="shared" si="55"/>
        <v>0</v>
      </c>
      <c r="AG30">
        <f t="shared" si="56"/>
        <v>0</v>
      </c>
      <c r="AH30">
        <f t="shared" si="57"/>
        <v>0</v>
      </c>
      <c r="AI30">
        <f t="shared" si="58"/>
        <v>0</v>
      </c>
      <c r="AJ30">
        <f t="shared" si="59"/>
        <v>0</v>
      </c>
      <c r="AK30">
        <f t="shared" si="60"/>
        <v>0</v>
      </c>
      <c r="AL30">
        <f t="shared" si="61"/>
        <v>0</v>
      </c>
      <c r="AM30">
        <f t="shared" si="62"/>
        <v>0</v>
      </c>
      <c r="AN30">
        <f t="shared" si="63"/>
        <v>0</v>
      </c>
      <c r="AO30">
        <f t="shared" si="64"/>
        <v>0</v>
      </c>
      <c r="AP30">
        <f t="shared" si="65"/>
        <v>0</v>
      </c>
      <c r="AQ30">
        <f t="shared" si="66"/>
        <v>0</v>
      </c>
      <c r="AR30">
        <f t="shared" si="67"/>
        <v>0</v>
      </c>
      <c r="AS30">
        <f t="shared" si="68"/>
        <v>0</v>
      </c>
      <c r="AT30">
        <f t="shared" si="69"/>
        <v>0</v>
      </c>
      <c r="AU30">
        <f t="shared" si="70"/>
        <v>0</v>
      </c>
    </row>
    <row r="31" spans="1:50" ht="23.1" customHeight="1" x14ac:dyDescent="0.3">
      <c r="A31" s="6" t="s">
        <v>12</v>
      </c>
      <c r="B31" s="6" t="s">
        <v>17</v>
      </c>
      <c r="C31" s="7" t="s">
        <v>14</v>
      </c>
      <c r="D31" s="8">
        <v>1.6</v>
      </c>
      <c r="E31" s="8">
        <v>0</v>
      </c>
      <c r="F31" s="8">
        <f t="shared" si="36"/>
        <v>0</v>
      </c>
      <c r="G31" s="8">
        <v>0</v>
      </c>
      <c r="H31" s="8">
        <f t="shared" si="37"/>
        <v>0</v>
      </c>
      <c r="I31" s="8"/>
      <c r="J31" s="8">
        <f t="shared" si="38"/>
        <v>0</v>
      </c>
      <c r="K31" s="8">
        <f t="shared" si="39"/>
        <v>0</v>
      </c>
      <c r="L31" s="8">
        <f t="shared" si="39"/>
        <v>0</v>
      </c>
      <c r="M31" s="9" t="s">
        <v>15</v>
      </c>
      <c r="O31" t="str">
        <f t="shared" si="40"/>
        <v>03</v>
      </c>
      <c r="P31" t="s">
        <v>42</v>
      </c>
      <c r="Q31">
        <v>1</v>
      </c>
      <c r="R31">
        <f t="shared" si="41"/>
        <v>0</v>
      </c>
      <c r="S31">
        <f t="shared" si="42"/>
        <v>0</v>
      </c>
      <c r="T31">
        <f t="shared" si="43"/>
        <v>0</v>
      </c>
      <c r="U31">
        <f t="shared" si="44"/>
        <v>0</v>
      </c>
      <c r="V31">
        <f t="shared" si="45"/>
        <v>0</v>
      </c>
      <c r="W31">
        <f t="shared" si="46"/>
        <v>0</v>
      </c>
      <c r="X31">
        <f t="shared" si="47"/>
        <v>0</v>
      </c>
      <c r="Y31">
        <f t="shared" si="48"/>
        <v>0</v>
      </c>
      <c r="Z31">
        <f t="shared" si="49"/>
        <v>0</v>
      </c>
      <c r="AA31">
        <f t="shared" si="50"/>
        <v>0</v>
      </c>
      <c r="AB31">
        <f t="shared" si="51"/>
        <v>0</v>
      </c>
      <c r="AC31">
        <f t="shared" si="52"/>
        <v>0</v>
      </c>
      <c r="AD31">
        <f t="shared" si="53"/>
        <v>0</v>
      </c>
      <c r="AE31">
        <f t="shared" si="54"/>
        <v>0</v>
      </c>
      <c r="AF31">
        <f t="shared" si="55"/>
        <v>0</v>
      </c>
      <c r="AG31">
        <f t="shared" si="56"/>
        <v>0</v>
      </c>
      <c r="AH31">
        <f t="shared" si="57"/>
        <v>0</v>
      </c>
      <c r="AI31">
        <f t="shared" si="58"/>
        <v>0</v>
      </c>
      <c r="AJ31">
        <f t="shared" si="59"/>
        <v>0</v>
      </c>
      <c r="AK31">
        <f t="shared" si="60"/>
        <v>0</v>
      </c>
      <c r="AL31">
        <f t="shared" si="61"/>
        <v>0</v>
      </c>
      <c r="AM31">
        <f t="shared" si="62"/>
        <v>0</v>
      </c>
      <c r="AN31">
        <f t="shared" si="63"/>
        <v>0</v>
      </c>
      <c r="AO31">
        <f t="shared" si="64"/>
        <v>0</v>
      </c>
      <c r="AP31">
        <f t="shared" si="65"/>
        <v>0</v>
      </c>
      <c r="AQ31">
        <f t="shared" si="66"/>
        <v>0</v>
      </c>
      <c r="AR31">
        <f t="shared" si="67"/>
        <v>0</v>
      </c>
      <c r="AS31">
        <f t="shared" si="68"/>
        <v>0</v>
      </c>
      <c r="AT31">
        <f t="shared" si="69"/>
        <v>0</v>
      </c>
      <c r="AU31">
        <f t="shared" si="70"/>
        <v>0</v>
      </c>
    </row>
    <row r="32" spans="1:50" ht="23.1" customHeight="1" x14ac:dyDescent="0.3">
      <c r="A32" s="10"/>
      <c r="B32" s="10"/>
      <c r="C32" s="11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50" ht="23.1" customHeight="1" x14ac:dyDescent="0.3">
      <c r="A33" s="10"/>
      <c r="B33" s="10"/>
      <c r="C33" s="11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50" ht="23.1" customHeight="1" x14ac:dyDescent="0.3">
      <c r="A34" s="10"/>
      <c r="B34" s="10"/>
      <c r="C34" s="11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50" ht="23.1" customHeight="1" x14ac:dyDescent="0.3">
      <c r="A35" s="10"/>
      <c r="B35" s="10"/>
      <c r="C35" s="11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50" ht="23.1" customHeight="1" x14ac:dyDescent="0.3">
      <c r="A36" s="10"/>
      <c r="B36" s="10"/>
      <c r="C36" s="11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50" ht="23.1" customHeight="1" x14ac:dyDescent="0.3">
      <c r="A37" s="10"/>
      <c r="B37" s="10"/>
      <c r="C37" s="11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50" ht="23.1" customHeight="1" x14ac:dyDescent="0.3">
      <c r="A38" s="10"/>
      <c r="B38" s="10"/>
      <c r="C38" s="11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50" ht="23.1" customHeight="1" x14ac:dyDescent="0.3">
      <c r="A39" s="10"/>
      <c r="B39" s="10"/>
      <c r="C39" s="11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50" ht="23.1" customHeight="1" x14ac:dyDescent="0.3">
      <c r="A40" s="10"/>
      <c r="B40" s="10"/>
      <c r="C40" s="11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50" ht="23.1" customHeight="1" x14ac:dyDescent="0.3">
      <c r="A41" s="10"/>
      <c r="B41" s="10"/>
      <c r="C41" s="11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50" ht="23.1" customHeight="1" x14ac:dyDescent="0.3">
      <c r="A42" s="12" t="s">
        <v>70</v>
      </c>
      <c r="B42" s="13"/>
      <c r="C42" s="14"/>
      <c r="D42" s="15"/>
      <c r="E42" s="15"/>
      <c r="F42" s="15">
        <f>ROUNDDOWN(SUMIF(Q25:Q41, "1", F25:F41), 0)</f>
        <v>0</v>
      </c>
      <c r="G42" s="15"/>
      <c r="H42" s="15">
        <f>ROUNDDOWN(SUMIF(Q25:Q41, "1", H25:H41), 0)</f>
        <v>0</v>
      </c>
      <c r="I42" s="15"/>
      <c r="J42" s="15">
        <f>ROUNDDOWN(SUMIF(Q25:Q41, "1", J25:J41), 0)</f>
        <v>0</v>
      </c>
      <c r="K42" s="15"/>
      <c r="L42" s="15">
        <f>F42+H42+J42</f>
        <v>0</v>
      </c>
      <c r="M42" s="15"/>
      <c r="R42">
        <f t="shared" ref="R42:AX42" si="71">ROUNDDOWN(SUM(R25:R31), 0)</f>
        <v>0</v>
      </c>
      <c r="S42">
        <f t="shared" si="71"/>
        <v>0</v>
      </c>
      <c r="T42">
        <f t="shared" si="71"/>
        <v>0</v>
      </c>
      <c r="U42">
        <f t="shared" si="71"/>
        <v>0</v>
      </c>
      <c r="V42">
        <f t="shared" si="71"/>
        <v>0</v>
      </c>
      <c r="W42">
        <f t="shared" si="71"/>
        <v>0</v>
      </c>
      <c r="X42">
        <f t="shared" si="71"/>
        <v>0</v>
      </c>
      <c r="Y42">
        <f t="shared" si="71"/>
        <v>0</v>
      </c>
      <c r="Z42">
        <f t="shared" si="71"/>
        <v>0</v>
      </c>
      <c r="AA42">
        <f t="shared" si="71"/>
        <v>0</v>
      </c>
      <c r="AB42">
        <f t="shared" si="71"/>
        <v>0</v>
      </c>
      <c r="AC42">
        <f t="shared" si="71"/>
        <v>0</v>
      </c>
      <c r="AD42">
        <f t="shared" si="71"/>
        <v>0</v>
      </c>
      <c r="AE42">
        <f t="shared" si="71"/>
        <v>0</v>
      </c>
      <c r="AF42">
        <f t="shared" si="71"/>
        <v>0</v>
      </c>
      <c r="AG42">
        <f t="shared" si="71"/>
        <v>0</v>
      </c>
      <c r="AH42">
        <f t="shared" si="71"/>
        <v>0</v>
      </c>
      <c r="AI42">
        <f t="shared" si="71"/>
        <v>0</v>
      </c>
      <c r="AJ42">
        <f t="shared" si="71"/>
        <v>0</v>
      </c>
      <c r="AK42">
        <f t="shared" si="71"/>
        <v>0</v>
      </c>
      <c r="AL42">
        <f t="shared" si="71"/>
        <v>0</v>
      </c>
      <c r="AM42">
        <f t="shared" si="71"/>
        <v>0</v>
      </c>
      <c r="AN42">
        <f t="shared" si="71"/>
        <v>0</v>
      </c>
      <c r="AO42">
        <f t="shared" si="71"/>
        <v>0</v>
      </c>
      <c r="AP42">
        <f t="shared" si="71"/>
        <v>0</v>
      </c>
      <c r="AQ42">
        <f t="shared" si="71"/>
        <v>0</v>
      </c>
      <c r="AR42">
        <f t="shared" si="71"/>
        <v>0</v>
      </c>
      <c r="AS42">
        <f t="shared" si="71"/>
        <v>0</v>
      </c>
      <c r="AT42">
        <f t="shared" si="71"/>
        <v>0</v>
      </c>
      <c r="AU42">
        <f t="shared" si="71"/>
        <v>0</v>
      </c>
      <c r="AV42">
        <f t="shared" si="71"/>
        <v>0</v>
      </c>
      <c r="AW42">
        <f t="shared" si="71"/>
        <v>0</v>
      </c>
      <c r="AX42">
        <f t="shared" si="71"/>
        <v>0</v>
      </c>
    </row>
    <row r="43" spans="1:50" ht="23.1" customHeight="1" x14ac:dyDescent="0.3">
      <c r="A43" s="51" t="s">
        <v>72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</row>
    <row r="44" spans="1:50" ht="23.1" customHeight="1" x14ac:dyDescent="0.3">
      <c r="A44" s="6" t="s">
        <v>7</v>
      </c>
      <c r="B44" s="6" t="s">
        <v>8</v>
      </c>
      <c r="C44" s="7" t="s">
        <v>9</v>
      </c>
      <c r="D44" s="8">
        <v>4.2</v>
      </c>
      <c r="E44" s="8">
        <v>0</v>
      </c>
      <c r="F44" s="8">
        <f>ROUNDDOWN(D44*E44, 0)</f>
        <v>0</v>
      </c>
      <c r="G44" s="8">
        <v>0</v>
      </c>
      <c r="H44" s="8">
        <f>ROUNDDOWN(D44*G44, 0)</f>
        <v>0</v>
      </c>
      <c r="I44" s="8"/>
      <c r="J44" s="8">
        <f>ROUNDDOWN(D44*I44, 0)</f>
        <v>0</v>
      </c>
      <c r="K44" s="8">
        <f t="shared" ref="K44:L49" si="72">E44+G44+I44</f>
        <v>0</v>
      </c>
      <c r="L44" s="8">
        <f t="shared" si="72"/>
        <v>0</v>
      </c>
      <c r="M44" s="9" t="s">
        <v>10</v>
      </c>
      <c r="O44" t="str">
        <f t="shared" ref="O44:O49" si="73">"03"</f>
        <v>03</v>
      </c>
      <c r="P44" t="s">
        <v>42</v>
      </c>
      <c r="Q44">
        <v>1</v>
      </c>
      <c r="R44">
        <f t="shared" ref="R44:R49" si="74">IF(P44="기계경비", J44, 0)</f>
        <v>0</v>
      </c>
      <c r="S44">
        <f t="shared" ref="S44:S49" si="75">IF(P44="운반비", J44, 0)</f>
        <v>0</v>
      </c>
      <c r="T44">
        <f t="shared" ref="T44:T49" si="76">IF(P44="작업부산물", F44, 0)</f>
        <v>0</v>
      </c>
      <c r="U44">
        <f t="shared" ref="U44:U49" si="77">IF(P44="관급", F44, 0)</f>
        <v>0</v>
      </c>
      <c r="V44">
        <f t="shared" ref="V44:V49" si="78">IF(P44="외주비", J44, 0)</f>
        <v>0</v>
      </c>
      <c r="W44">
        <f t="shared" ref="W44:W49" si="79">IF(P44="장비비", J44, 0)</f>
        <v>0</v>
      </c>
      <c r="X44">
        <f t="shared" ref="X44:X49" si="80">IF(P44="폐기물처리비", L44, 0)</f>
        <v>0</v>
      </c>
      <c r="Y44">
        <f t="shared" ref="Y44:Y49" si="81">IF(P44="가설비", J44, 0)</f>
        <v>0</v>
      </c>
      <c r="Z44">
        <f t="shared" ref="Z44:Z49" si="82">IF(P44="잡비제외분", F44, 0)</f>
        <v>0</v>
      </c>
      <c r="AA44">
        <f t="shared" ref="AA44:AA49" si="83">IF(P44="사급자재대", L44, 0)</f>
        <v>0</v>
      </c>
      <c r="AB44">
        <f t="shared" ref="AB44:AB49" si="84">IF(P44="관급자재대", L44, 0)</f>
        <v>0</v>
      </c>
      <c r="AC44">
        <f t="shared" ref="AC44:AC49" si="85">IF(P44="관급자 관급 자재대", L44, 0)</f>
        <v>0</v>
      </c>
      <c r="AD44">
        <f t="shared" ref="AD44:AD49" si="86">IF(P44="사용자항목2", L44, 0)</f>
        <v>0</v>
      </c>
      <c r="AE44">
        <f t="shared" ref="AE44:AE49" si="87">IF(P44="안전관리비", L44, 0)</f>
        <v>0</v>
      </c>
      <c r="AF44">
        <f t="shared" ref="AF44:AF49" si="88">IF(P44="품질관리비", L44, 0)</f>
        <v>0</v>
      </c>
      <c r="AG44">
        <f t="shared" ref="AG44:AG49" si="89">IF(P44="사용자항목5", L44, 0)</f>
        <v>0</v>
      </c>
      <c r="AH44">
        <f t="shared" ref="AH44:AH49" si="90">IF(P44="사용자항목6", L44, 0)</f>
        <v>0</v>
      </c>
      <c r="AI44">
        <f t="shared" ref="AI44:AI49" si="91">IF(P44="사용자항목7", L44, 0)</f>
        <v>0</v>
      </c>
      <c r="AJ44">
        <f t="shared" ref="AJ44:AJ49" si="92">IF(P44="사용자항목8", L44, 0)</f>
        <v>0</v>
      </c>
      <c r="AK44">
        <f t="shared" ref="AK44:AK49" si="93">IF(P44="사용자항목9", L44, 0)</f>
        <v>0</v>
      </c>
      <c r="AL44">
        <f t="shared" ref="AL44:AL49" si="94">IF(P44="사용자항목10", L44, 0)</f>
        <v>0</v>
      </c>
      <c r="AM44">
        <f t="shared" ref="AM44:AM49" si="95">IF(P44="사용자항목11", L44, 0)</f>
        <v>0</v>
      </c>
      <c r="AN44">
        <f t="shared" ref="AN44:AN49" si="96">IF(P44="사용자항목12", L44, 0)</f>
        <v>0</v>
      </c>
      <c r="AO44">
        <f t="shared" ref="AO44:AO49" si="97">IF(P44="사용자항목13", L44, 0)</f>
        <v>0</v>
      </c>
      <c r="AP44">
        <f t="shared" ref="AP44:AP49" si="98">IF(P44="사용자항목14", L44, 0)</f>
        <v>0</v>
      </c>
      <c r="AQ44">
        <f t="shared" ref="AQ44:AQ49" si="99">IF(P44="사용자항목15", L44, 0)</f>
        <v>0</v>
      </c>
      <c r="AR44">
        <f t="shared" ref="AR44:AR49" si="100">IF(P44="사용자항목16", L44, 0)</f>
        <v>0</v>
      </c>
      <c r="AS44">
        <f t="shared" ref="AS44:AS49" si="101">IF(P44="사용자항목17", L44, 0)</f>
        <v>0</v>
      </c>
      <c r="AT44">
        <f t="shared" ref="AT44:AT49" si="102">IF(P44="사용자항목18", L44, 0)</f>
        <v>0</v>
      </c>
      <c r="AU44">
        <f t="shared" ref="AU44:AU49" si="103">IF(P44="사용자항목19", L44, 0)</f>
        <v>0</v>
      </c>
    </row>
    <row r="45" spans="1:50" ht="23.1" customHeight="1" x14ac:dyDescent="0.3">
      <c r="A45" s="6" t="s">
        <v>7</v>
      </c>
      <c r="B45" s="6" t="s">
        <v>11</v>
      </c>
      <c r="C45" s="7" t="s">
        <v>9</v>
      </c>
      <c r="D45" s="8">
        <v>2.7</v>
      </c>
      <c r="E45" s="8">
        <v>0</v>
      </c>
      <c r="F45" s="8">
        <f>ROUNDDOWN(D45*E45, 0)</f>
        <v>0</v>
      </c>
      <c r="G45" s="8">
        <v>0</v>
      </c>
      <c r="H45" s="8">
        <f>ROUNDDOWN(D45*G45, 0)</f>
        <v>0</v>
      </c>
      <c r="I45" s="8"/>
      <c r="J45" s="8">
        <f>ROUNDDOWN(D45*I45, 0)</f>
        <v>0</v>
      </c>
      <c r="K45" s="8">
        <f t="shared" si="72"/>
        <v>0</v>
      </c>
      <c r="L45" s="8">
        <f t="shared" si="72"/>
        <v>0</v>
      </c>
      <c r="M45" s="9" t="s">
        <v>10</v>
      </c>
      <c r="O45" t="str">
        <f t="shared" si="73"/>
        <v>03</v>
      </c>
      <c r="P45" t="s">
        <v>42</v>
      </c>
      <c r="Q45">
        <v>1</v>
      </c>
      <c r="R45">
        <f t="shared" si="74"/>
        <v>0</v>
      </c>
      <c r="S45">
        <f t="shared" si="75"/>
        <v>0</v>
      </c>
      <c r="T45">
        <f t="shared" si="76"/>
        <v>0</v>
      </c>
      <c r="U45">
        <f t="shared" si="77"/>
        <v>0</v>
      </c>
      <c r="V45">
        <f t="shared" si="78"/>
        <v>0</v>
      </c>
      <c r="W45">
        <f t="shared" si="79"/>
        <v>0</v>
      </c>
      <c r="X45">
        <f t="shared" si="80"/>
        <v>0</v>
      </c>
      <c r="Y45">
        <f t="shared" si="81"/>
        <v>0</v>
      </c>
      <c r="Z45">
        <f t="shared" si="82"/>
        <v>0</v>
      </c>
      <c r="AA45">
        <f t="shared" si="83"/>
        <v>0</v>
      </c>
      <c r="AB45">
        <f t="shared" si="84"/>
        <v>0</v>
      </c>
      <c r="AC45">
        <f t="shared" si="85"/>
        <v>0</v>
      </c>
      <c r="AD45">
        <f t="shared" si="86"/>
        <v>0</v>
      </c>
      <c r="AE45">
        <f t="shared" si="87"/>
        <v>0</v>
      </c>
      <c r="AF45">
        <f t="shared" si="88"/>
        <v>0</v>
      </c>
      <c r="AG45">
        <f t="shared" si="89"/>
        <v>0</v>
      </c>
      <c r="AH45">
        <f t="shared" si="90"/>
        <v>0</v>
      </c>
      <c r="AI45">
        <f t="shared" si="91"/>
        <v>0</v>
      </c>
      <c r="AJ45">
        <f t="shared" si="92"/>
        <v>0</v>
      </c>
      <c r="AK45">
        <f t="shared" si="93"/>
        <v>0</v>
      </c>
      <c r="AL45">
        <f t="shared" si="94"/>
        <v>0</v>
      </c>
      <c r="AM45">
        <f t="shared" si="95"/>
        <v>0</v>
      </c>
      <c r="AN45">
        <f t="shared" si="96"/>
        <v>0</v>
      </c>
      <c r="AO45">
        <f t="shared" si="97"/>
        <v>0</v>
      </c>
      <c r="AP45">
        <f t="shared" si="98"/>
        <v>0</v>
      </c>
      <c r="AQ45">
        <f t="shared" si="99"/>
        <v>0</v>
      </c>
      <c r="AR45">
        <f t="shared" si="100"/>
        <v>0</v>
      </c>
      <c r="AS45">
        <f t="shared" si="101"/>
        <v>0</v>
      </c>
      <c r="AT45">
        <f t="shared" si="102"/>
        <v>0</v>
      </c>
      <c r="AU45">
        <f t="shared" si="103"/>
        <v>0</v>
      </c>
    </row>
    <row r="46" spans="1:50" ht="23.1" customHeight="1" x14ac:dyDescent="0.3">
      <c r="A46" s="6" t="s">
        <v>12</v>
      </c>
      <c r="B46" s="6" t="s">
        <v>13</v>
      </c>
      <c r="C46" s="7" t="s">
        <v>14</v>
      </c>
      <c r="D46" s="8">
        <v>1</v>
      </c>
      <c r="E46" s="8">
        <v>0</v>
      </c>
      <c r="F46" s="8">
        <f>ROUNDDOWN(D46*E46, 0)</f>
        <v>0</v>
      </c>
      <c r="G46" s="8">
        <v>0</v>
      </c>
      <c r="H46" s="8">
        <f>ROUNDDOWN(D46*G46, 0)</f>
        <v>0</v>
      </c>
      <c r="I46" s="8"/>
      <c r="J46" s="8">
        <f>ROUNDDOWN(D46*I46, 0)</f>
        <v>0</v>
      </c>
      <c r="K46" s="8">
        <f t="shared" si="72"/>
        <v>0</v>
      </c>
      <c r="L46" s="8">
        <f t="shared" si="72"/>
        <v>0</v>
      </c>
      <c r="M46" s="9" t="s">
        <v>15</v>
      </c>
      <c r="O46" t="str">
        <f t="shared" si="73"/>
        <v>03</v>
      </c>
      <c r="P46" t="s">
        <v>42</v>
      </c>
      <c r="Q46">
        <v>1</v>
      </c>
      <c r="R46">
        <f t="shared" si="74"/>
        <v>0</v>
      </c>
      <c r="S46">
        <f t="shared" si="75"/>
        <v>0</v>
      </c>
      <c r="T46">
        <f t="shared" si="76"/>
        <v>0</v>
      </c>
      <c r="U46">
        <f t="shared" si="77"/>
        <v>0</v>
      </c>
      <c r="V46">
        <f t="shared" si="78"/>
        <v>0</v>
      </c>
      <c r="W46">
        <f t="shared" si="79"/>
        <v>0</v>
      </c>
      <c r="X46">
        <f t="shared" si="80"/>
        <v>0</v>
      </c>
      <c r="Y46">
        <f t="shared" si="81"/>
        <v>0</v>
      </c>
      <c r="Z46">
        <f t="shared" si="82"/>
        <v>0</v>
      </c>
      <c r="AA46">
        <f t="shared" si="83"/>
        <v>0</v>
      </c>
      <c r="AB46">
        <f t="shared" si="84"/>
        <v>0</v>
      </c>
      <c r="AC46">
        <f t="shared" si="85"/>
        <v>0</v>
      </c>
      <c r="AD46">
        <f t="shared" si="86"/>
        <v>0</v>
      </c>
      <c r="AE46">
        <f t="shared" si="87"/>
        <v>0</v>
      </c>
      <c r="AF46">
        <f t="shared" si="88"/>
        <v>0</v>
      </c>
      <c r="AG46">
        <f t="shared" si="89"/>
        <v>0</v>
      </c>
      <c r="AH46">
        <f t="shared" si="90"/>
        <v>0</v>
      </c>
      <c r="AI46">
        <f t="shared" si="91"/>
        <v>0</v>
      </c>
      <c r="AJ46">
        <f t="shared" si="92"/>
        <v>0</v>
      </c>
      <c r="AK46">
        <f t="shared" si="93"/>
        <v>0</v>
      </c>
      <c r="AL46">
        <f t="shared" si="94"/>
        <v>0</v>
      </c>
      <c r="AM46">
        <f t="shared" si="95"/>
        <v>0</v>
      </c>
      <c r="AN46">
        <f t="shared" si="96"/>
        <v>0</v>
      </c>
      <c r="AO46">
        <f t="shared" si="97"/>
        <v>0</v>
      </c>
      <c r="AP46">
        <f t="shared" si="98"/>
        <v>0</v>
      </c>
      <c r="AQ46">
        <f t="shared" si="99"/>
        <v>0</v>
      </c>
      <c r="AR46">
        <f t="shared" si="100"/>
        <v>0</v>
      </c>
      <c r="AS46">
        <f t="shared" si="101"/>
        <v>0</v>
      </c>
      <c r="AT46">
        <f t="shared" si="102"/>
        <v>0</v>
      </c>
      <c r="AU46">
        <f t="shared" si="103"/>
        <v>0</v>
      </c>
    </row>
    <row r="47" spans="1:50" ht="23.1" customHeight="1" x14ac:dyDescent="0.3">
      <c r="A47" s="6" t="s">
        <v>12</v>
      </c>
      <c r="B47" s="6" t="s">
        <v>16</v>
      </c>
      <c r="C47" s="7" t="s">
        <v>14</v>
      </c>
      <c r="D47" s="8">
        <v>5.8</v>
      </c>
      <c r="E47" s="8">
        <v>0</v>
      </c>
      <c r="F47" s="8">
        <f>ROUNDDOWN(D47*E47, 0)</f>
        <v>0</v>
      </c>
      <c r="G47" s="8">
        <v>0</v>
      </c>
      <c r="H47" s="8">
        <f>ROUNDDOWN(D47*G47, 0)</f>
        <v>0</v>
      </c>
      <c r="I47" s="8"/>
      <c r="J47" s="8">
        <f>ROUNDDOWN(D47*I47, 0)</f>
        <v>0</v>
      </c>
      <c r="K47" s="8">
        <f t="shared" si="72"/>
        <v>0</v>
      </c>
      <c r="L47" s="8">
        <f t="shared" si="72"/>
        <v>0</v>
      </c>
      <c r="M47" s="9" t="s">
        <v>15</v>
      </c>
      <c r="O47" t="str">
        <f t="shared" si="73"/>
        <v>03</v>
      </c>
      <c r="P47" t="s">
        <v>42</v>
      </c>
      <c r="Q47">
        <v>1</v>
      </c>
      <c r="R47">
        <f t="shared" si="74"/>
        <v>0</v>
      </c>
      <c r="S47">
        <f t="shared" si="75"/>
        <v>0</v>
      </c>
      <c r="T47">
        <f t="shared" si="76"/>
        <v>0</v>
      </c>
      <c r="U47">
        <f t="shared" si="77"/>
        <v>0</v>
      </c>
      <c r="V47">
        <f t="shared" si="78"/>
        <v>0</v>
      </c>
      <c r="W47">
        <f t="shared" si="79"/>
        <v>0</v>
      </c>
      <c r="X47">
        <f t="shared" si="80"/>
        <v>0</v>
      </c>
      <c r="Y47">
        <f t="shared" si="81"/>
        <v>0</v>
      </c>
      <c r="Z47">
        <f t="shared" si="82"/>
        <v>0</v>
      </c>
      <c r="AA47">
        <f t="shared" si="83"/>
        <v>0</v>
      </c>
      <c r="AB47">
        <f t="shared" si="84"/>
        <v>0</v>
      </c>
      <c r="AC47">
        <f t="shared" si="85"/>
        <v>0</v>
      </c>
      <c r="AD47">
        <f t="shared" si="86"/>
        <v>0</v>
      </c>
      <c r="AE47">
        <f t="shared" si="87"/>
        <v>0</v>
      </c>
      <c r="AF47">
        <f t="shared" si="88"/>
        <v>0</v>
      </c>
      <c r="AG47">
        <f t="shared" si="89"/>
        <v>0</v>
      </c>
      <c r="AH47">
        <f t="shared" si="90"/>
        <v>0</v>
      </c>
      <c r="AI47">
        <f t="shared" si="91"/>
        <v>0</v>
      </c>
      <c r="AJ47">
        <f t="shared" si="92"/>
        <v>0</v>
      </c>
      <c r="AK47">
        <f t="shared" si="93"/>
        <v>0</v>
      </c>
      <c r="AL47">
        <f t="shared" si="94"/>
        <v>0</v>
      </c>
      <c r="AM47">
        <f t="shared" si="95"/>
        <v>0</v>
      </c>
      <c r="AN47">
        <f t="shared" si="96"/>
        <v>0</v>
      </c>
      <c r="AO47">
        <f t="shared" si="97"/>
        <v>0</v>
      </c>
      <c r="AP47">
        <f t="shared" si="98"/>
        <v>0</v>
      </c>
      <c r="AQ47">
        <f t="shared" si="99"/>
        <v>0</v>
      </c>
      <c r="AR47">
        <f t="shared" si="100"/>
        <v>0</v>
      </c>
      <c r="AS47">
        <f t="shared" si="101"/>
        <v>0</v>
      </c>
      <c r="AT47">
        <f t="shared" si="102"/>
        <v>0</v>
      </c>
      <c r="AU47">
        <f t="shared" si="103"/>
        <v>0</v>
      </c>
    </row>
    <row r="48" spans="1:50" ht="23.1" customHeight="1" x14ac:dyDescent="0.3">
      <c r="A48" s="6" t="s">
        <v>12</v>
      </c>
      <c r="B48" s="6" t="s">
        <v>18</v>
      </c>
      <c r="C48" s="7" t="s">
        <v>14</v>
      </c>
      <c r="D48" s="8">
        <v>3.5999999999999997E-2</v>
      </c>
      <c r="E48" s="8">
        <v>0</v>
      </c>
      <c r="F48" s="8">
        <f>ROUND(D48*E48, 1)</f>
        <v>0</v>
      </c>
      <c r="G48" s="8">
        <v>0</v>
      </c>
      <c r="H48" s="8">
        <f>ROUND(D48*G48, 1)</f>
        <v>0</v>
      </c>
      <c r="I48" s="8"/>
      <c r="J48" s="8">
        <f>ROUND(D48*I48, 1)</f>
        <v>0</v>
      </c>
      <c r="K48" s="8">
        <f t="shared" si="72"/>
        <v>0</v>
      </c>
      <c r="L48" s="8">
        <f t="shared" si="72"/>
        <v>0</v>
      </c>
      <c r="M48" s="9" t="s">
        <v>15</v>
      </c>
      <c r="O48" t="str">
        <f t="shared" si="73"/>
        <v>03</v>
      </c>
      <c r="P48" t="s">
        <v>42</v>
      </c>
      <c r="Q48">
        <v>1</v>
      </c>
      <c r="R48">
        <f t="shared" si="74"/>
        <v>0</v>
      </c>
      <c r="S48">
        <f t="shared" si="75"/>
        <v>0</v>
      </c>
      <c r="T48">
        <f t="shared" si="76"/>
        <v>0</v>
      </c>
      <c r="U48">
        <f t="shared" si="77"/>
        <v>0</v>
      </c>
      <c r="V48">
        <f t="shared" si="78"/>
        <v>0</v>
      </c>
      <c r="W48">
        <f t="shared" si="79"/>
        <v>0</v>
      </c>
      <c r="X48">
        <f t="shared" si="80"/>
        <v>0</v>
      </c>
      <c r="Y48">
        <f t="shared" si="81"/>
        <v>0</v>
      </c>
      <c r="Z48">
        <f t="shared" si="82"/>
        <v>0</v>
      </c>
      <c r="AA48">
        <f t="shared" si="83"/>
        <v>0</v>
      </c>
      <c r="AB48">
        <f t="shared" si="84"/>
        <v>0</v>
      </c>
      <c r="AC48">
        <f t="shared" si="85"/>
        <v>0</v>
      </c>
      <c r="AD48">
        <f t="shared" si="86"/>
        <v>0</v>
      </c>
      <c r="AE48">
        <f t="shared" si="87"/>
        <v>0</v>
      </c>
      <c r="AF48">
        <f t="shared" si="88"/>
        <v>0</v>
      </c>
      <c r="AG48">
        <f t="shared" si="89"/>
        <v>0</v>
      </c>
      <c r="AH48">
        <f t="shared" si="90"/>
        <v>0</v>
      </c>
      <c r="AI48">
        <f t="shared" si="91"/>
        <v>0</v>
      </c>
      <c r="AJ48">
        <f t="shared" si="92"/>
        <v>0</v>
      </c>
      <c r="AK48">
        <f t="shared" si="93"/>
        <v>0</v>
      </c>
      <c r="AL48">
        <f t="shared" si="94"/>
        <v>0</v>
      </c>
      <c r="AM48">
        <f t="shared" si="95"/>
        <v>0</v>
      </c>
      <c r="AN48">
        <f t="shared" si="96"/>
        <v>0</v>
      </c>
      <c r="AO48">
        <f t="shared" si="97"/>
        <v>0</v>
      </c>
      <c r="AP48">
        <f t="shared" si="98"/>
        <v>0</v>
      </c>
      <c r="AQ48">
        <f t="shared" si="99"/>
        <v>0</v>
      </c>
      <c r="AR48">
        <f t="shared" si="100"/>
        <v>0</v>
      </c>
      <c r="AS48">
        <f t="shared" si="101"/>
        <v>0</v>
      </c>
      <c r="AT48">
        <f t="shared" si="102"/>
        <v>0</v>
      </c>
      <c r="AU48">
        <f t="shared" si="103"/>
        <v>0</v>
      </c>
    </row>
    <row r="49" spans="1:50" ht="23.1" customHeight="1" x14ac:dyDescent="0.3">
      <c r="A49" s="6" t="s">
        <v>12</v>
      </c>
      <c r="B49" s="6" t="s">
        <v>19</v>
      </c>
      <c r="C49" s="7" t="s">
        <v>14</v>
      </c>
      <c r="D49" s="8">
        <v>0.03</v>
      </c>
      <c r="E49" s="8">
        <v>0</v>
      </c>
      <c r="F49" s="8">
        <f>ROUND(D49*E49, 1)</f>
        <v>0</v>
      </c>
      <c r="G49" s="8">
        <v>0</v>
      </c>
      <c r="H49" s="8">
        <f>ROUND(D49*G49, 1)</f>
        <v>0</v>
      </c>
      <c r="I49" s="8"/>
      <c r="J49" s="8">
        <f>ROUND(D49*I49, 1)</f>
        <v>0</v>
      </c>
      <c r="K49" s="8">
        <f t="shared" si="72"/>
        <v>0</v>
      </c>
      <c r="L49" s="8">
        <f t="shared" si="72"/>
        <v>0</v>
      </c>
      <c r="M49" s="9" t="s">
        <v>15</v>
      </c>
      <c r="O49" t="str">
        <f t="shared" si="73"/>
        <v>03</v>
      </c>
      <c r="P49" t="s">
        <v>42</v>
      </c>
      <c r="Q49">
        <v>1</v>
      </c>
      <c r="R49">
        <f t="shared" si="74"/>
        <v>0</v>
      </c>
      <c r="S49">
        <f t="shared" si="75"/>
        <v>0</v>
      </c>
      <c r="T49">
        <f t="shared" si="76"/>
        <v>0</v>
      </c>
      <c r="U49">
        <f t="shared" si="77"/>
        <v>0</v>
      </c>
      <c r="V49">
        <f t="shared" si="78"/>
        <v>0</v>
      </c>
      <c r="W49">
        <f t="shared" si="79"/>
        <v>0</v>
      </c>
      <c r="X49">
        <f t="shared" si="80"/>
        <v>0</v>
      </c>
      <c r="Y49">
        <f t="shared" si="81"/>
        <v>0</v>
      </c>
      <c r="Z49">
        <f t="shared" si="82"/>
        <v>0</v>
      </c>
      <c r="AA49">
        <f t="shared" si="83"/>
        <v>0</v>
      </c>
      <c r="AB49">
        <f t="shared" si="84"/>
        <v>0</v>
      </c>
      <c r="AC49">
        <f t="shared" si="85"/>
        <v>0</v>
      </c>
      <c r="AD49">
        <f t="shared" si="86"/>
        <v>0</v>
      </c>
      <c r="AE49">
        <f t="shared" si="87"/>
        <v>0</v>
      </c>
      <c r="AF49">
        <f t="shared" si="88"/>
        <v>0</v>
      </c>
      <c r="AG49">
        <f t="shared" si="89"/>
        <v>0</v>
      </c>
      <c r="AH49">
        <f t="shared" si="90"/>
        <v>0</v>
      </c>
      <c r="AI49">
        <f t="shared" si="91"/>
        <v>0</v>
      </c>
      <c r="AJ49">
        <f t="shared" si="92"/>
        <v>0</v>
      </c>
      <c r="AK49">
        <f t="shared" si="93"/>
        <v>0</v>
      </c>
      <c r="AL49">
        <f t="shared" si="94"/>
        <v>0</v>
      </c>
      <c r="AM49">
        <f t="shared" si="95"/>
        <v>0</v>
      </c>
      <c r="AN49">
        <f t="shared" si="96"/>
        <v>0</v>
      </c>
      <c r="AO49">
        <f t="shared" si="97"/>
        <v>0</v>
      </c>
      <c r="AP49">
        <f t="shared" si="98"/>
        <v>0</v>
      </c>
      <c r="AQ49">
        <f t="shared" si="99"/>
        <v>0</v>
      </c>
      <c r="AR49">
        <f t="shared" si="100"/>
        <v>0</v>
      </c>
      <c r="AS49">
        <f t="shared" si="101"/>
        <v>0</v>
      </c>
      <c r="AT49">
        <f t="shared" si="102"/>
        <v>0</v>
      </c>
      <c r="AU49">
        <f t="shared" si="103"/>
        <v>0</v>
      </c>
    </row>
    <row r="50" spans="1:50" ht="23.1" customHeight="1" x14ac:dyDescent="0.3">
      <c r="A50" s="10"/>
      <c r="B50" s="10"/>
      <c r="C50" s="11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50" ht="23.1" customHeight="1" x14ac:dyDescent="0.3">
      <c r="A51" s="10"/>
      <c r="B51" s="10"/>
      <c r="C51" s="11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50" ht="23.1" customHeight="1" x14ac:dyDescent="0.3">
      <c r="A52" s="10"/>
      <c r="B52" s="10"/>
      <c r="C52" s="11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50" ht="23.1" customHeight="1" x14ac:dyDescent="0.3">
      <c r="A53" s="10"/>
      <c r="B53" s="10"/>
      <c r="C53" s="11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50" ht="23.1" customHeight="1" x14ac:dyDescent="0.3">
      <c r="A54" s="10"/>
      <c r="B54" s="10"/>
      <c r="C54" s="11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50" ht="23.1" customHeight="1" x14ac:dyDescent="0.3">
      <c r="A55" s="10"/>
      <c r="B55" s="10"/>
      <c r="C55" s="11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50" ht="23.1" customHeight="1" x14ac:dyDescent="0.3">
      <c r="A56" s="10"/>
      <c r="B56" s="10"/>
      <c r="C56" s="11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50" ht="23.1" customHeight="1" x14ac:dyDescent="0.3">
      <c r="A57" s="10"/>
      <c r="B57" s="10"/>
      <c r="C57" s="11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50" ht="23.1" customHeight="1" x14ac:dyDescent="0.3">
      <c r="A58" s="10"/>
      <c r="B58" s="10"/>
      <c r="C58" s="11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50" ht="23.1" customHeight="1" x14ac:dyDescent="0.3">
      <c r="A59" s="10"/>
      <c r="B59" s="10"/>
      <c r="C59" s="11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50" ht="23.1" customHeight="1" x14ac:dyDescent="0.3">
      <c r="A60" s="10"/>
      <c r="B60" s="10"/>
      <c r="C60" s="11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50" ht="23.1" customHeight="1" x14ac:dyDescent="0.3">
      <c r="A61" s="12" t="s">
        <v>70</v>
      </c>
      <c r="B61" s="13"/>
      <c r="C61" s="14"/>
      <c r="D61" s="15"/>
      <c r="E61" s="15"/>
      <c r="F61" s="15">
        <f>ROUNDDOWN(SUMIF(Q44:Q60, "1", F44:F60), 0)</f>
        <v>0</v>
      </c>
      <c r="G61" s="15"/>
      <c r="H61" s="15">
        <f>ROUNDDOWN(SUMIF(Q44:Q60, "1", H44:H60), 0)</f>
        <v>0</v>
      </c>
      <c r="I61" s="15"/>
      <c r="J61" s="15">
        <f>ROUNDDOWN(SUMIF(Q44:Q60, "1", J44:J60), 0)</f>
        <v>0</v>
      </c>
      <c r="K61" s="15"/>
      <c r="L61" s="15">
        <f>F61+H61+J61</f>
        <v>0</v>
      </c>
      <c r="M61" s="15"/>
      <c r="R61">
        <f t="shared" ref="R61:AX61" si="104">ROUNDDOWN(SUM(R44:R49), 0)</f>
        <v>0</v>
      </c>
      <c r="S61">
        <f t="shared" si="104"/>
        <v>0</v>
      </c>
      <c r="T61">
        <f t="shared" si="104"/>
        <v>0</v>
      </c>
      <c r="U61">
        <f t="shared" si="104"/>
        <v>0</v>
      </c>
      <c r="V61">
        <f t="shared" si="104"/>
        <v>0</v>
      </c>
      <c r="W61">
        <f t="shared" si="104"/>
        <v>0</v>
      </c>
      <c r="X61">
        <f t="shared" si="104"/>
        <v>0</v>
      </c>
      <c r="Y61">
        <f t="shared" si="104"/>
        <v>0</v>
      </c>
      <c r="Z61">
        <f t="shared" si="104"/>
        <v>0</v>
      </c>
      <c r="AA61">
        <f t="shared" si="104"/>
        <v>0</v>
      </c>
      <c r="AB61">
        <f t="shared" si="104"/>
        <v>0</v>
      </c>
      <c r="AC61">
        <f t="shared" si="104"/>
        <v>0</v>
      </c>
      <c r="AD61">
        <f t="shared" si="104"/>
        <v>0</v>
      </c>
      <c r="AE61">
        <f t="shared" si="104"/>
        <v>0</v>
      </c>
      <c r="AF61">
        <f t="shared" si="104"/>
        <v>0</v>
      </c>
      <c r="AG61">
        <f t="shared" si="104"/>
        <v>0</v>
      </c>
      <c r="AH61">
        <f t="shared" si="104"/>
        <v>0</v>
      </c>
      <c r="AI61">
        <f t="shared" si="104"/>
        <v>0</v>
      </c>
      <c r="AJ61">
        <f t="shared" si="104"/>
        <v>0</v>
      </c>
      <c r="AK61">
        <f t="shared" si="104"/>
        <v>0</v>
      </c>
      <c r="AL61">
        <f t="shared" si="104"/>
        <v>0</v>
      </c>
      <c r="AM61">
        <f t="shared" si="104"/>
        <v>0</v>
      </c>
      <c r="AN61">
        <f t="shared" si="104"/>
        <v>0</v>
      </c>
      <c r="AO61">
        <f t="shared" si="104"/>
        <v>0</v>
      </c>
      <c r="AP61">
        <f t="shared" si="104"/>
        <v>0</v>
      </c>
      <c r="AQ61">
        <f t="shared" si="104"/>
        <v>0</v>
      </c>
      <c r="AR61">
        <f t="shared" si="104"/>
        <v>0</v>
      </c>
      <c r="AS61">
        <f t="shared" si="104"/>
        <v>0</v>
      </c>
      <c r="AT61">
        <f t="shared" si="104"/>
        <v>0</v>
      </c>
      <c r="AU61">
        <f t="shared" si="104"/>
        <v>0</v>
      </c>
      <c r="AV61">
        <f t="shared" si="104"/>
        <v>0</v>
      </c>
      <c r="AW61">
        <f t="shared" si="104"/>
        <v>0</v>
      </c>
      <c r="AX61">
        <f t="shared" si="104"/>
        <v>0</v>
      </c>
    </row>
    <row r="62" spans="1:50" ht="23.1" customHeight="1" x14ac:dyDescent="0.3">
      <c r="A62" s="51" t="s">
        <v>73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50" ht="23.1" customHeight="1" x14ac:dyDescent="0.3">
      <c r="A63" s="6" t="s">
        <v>7</v>
      </c>
      <c r="B63" s="6" t="s">
        <v>11</v>
      </c>
      <c r="C63" s="7" t="s">
        <v>9</v>
      </c>
      <c r="D63" s="8">
        <v>1.7</v>
      </c>
      <c r="E63" s="8">
        <v>0</v>
      </c>
      <c r="F63" s="8">
        <f>ROUNDDOWN(D63*E63, 0)</f>
        <v>0</v>
      </c>
      <c r="G63" s="8">
        <v>0</v>
      </c>
      <c r="H63" s="8">
        <f>ROUNDDOWN(D63*G63, 0)</f>
        <v>0</v>
      </c>
      <c r="I63" s="8"/>
      <c r="J63" s="8">
        <f>ROUNDDOWN(D63*I63, 0)</f>
        <v>0</v>
      </c>
      <c r="K63" s="8">
        <f t="shared" ref="K63:L68" si="105">E63+G63+I63</f>
        <v>0</v>
      </c>
      <c r="L63" s="8">
        <f t="shared" si="105"/>
        <v>0</v>
      </c>
      <c r="M63" s="9" t="s">
        <v>10</v>
      </c>
      <c r="O63" t="str">
        <f t="shared" ref="O63:O68" si="106">"03"</f>
        <v>03</v>
      </c>
      <c r="P63" t="s">
        <v>42</v>
      </c>
      <c r="Q63">
        <v>1</v>
      </c>
      <c r="R63">
        <f t="shared" ref="R63:R68" si="107">IF(P63="기계경비", J63, 0)</f>
        <v>0</v>
      </c>
      <c r="S63">
        <f t="shared" ref="S63:S68" si="108">IF(P63="운반비", J63, 0)</f>
        <v>0</v>
      </c>
      <c r="T63">
        <f t="shared" ref="T63:T68" si="109">IF(P63="작업부산물", F63, 0)</f>
        <v>0</v>
      </c>
      <c r="U63">
        <f t="shared" ref="U63:U68" si="110">IF(P63="관급", F63, 0)</f>
        <v>0</v>
      </c>
      <c r="V63">
        <f t="shared" ref="V63:V68" si="111">IF(P63="외주비", J63, 0)</f>
        <v>0</v>
      </c>
      <c r="W63">
        <f t="shared" ref="W63:W68" si="112">IF(P63="장비비", J63, 0)</f>
        <v>0</v>
      </c>
      <c r="X63">
        <f t="shared" ref="X63:X68" si="113">IF(P63="폐기물처리비", L63, 0)</f>
        <v>0</v>
      </c>
      <c r="Y63">
        <f t="shared" ref="Y63:Y68" si="114">IF(P63="가설비", J63, 0)</f>
        <v>0</v>
      </c>
      <c r="Z63">
        <f t="shared" ref="Z63:Z68" si="115">IF(P63="잡비제외분", F63, 0)</f>
        <v>0</v>
      </c>
      <c r="AA63">
        <f t="shared" ref="AA63:AA68" si="116">IF(P63="사급자재대", L63, 0)</f>
        <v>0</v>
      </c>
      <c r="AB63">
        <f t="shared" ref="AB63:AB68" si="117">IF(P63="관급자재대", L63, 0)</f>
        <v>0</v>
      </c>
      <c r="AC63">
        <f t="shared" ref="AC63:AC68" si="118">IF(P63="관급자 관급 자재대", L63, 0)</f>
        <v>0</v>
      </c>
      <c r="AD63">
        <f t="shared" ref="AD63:AD68" si="119">IF(P63="사용자항목2", L63, 0)</f>
        <v>0</v>
      </c>
      <c r="AE63">
        <f t="shared" ref="AE63:AE68" si="120">IF(P63="안전관리비", L63, 0)</f>
        <v>0</v>
      </c>
      <c r="AF63">
        <f t="shared" ref="AF63:AF68" si="121">IF(P63="품질관리비", L63, 0)</f>
        <v>0</v>
      </c>
      <c r="AG63">
        <f t="shared" ref="AG63:AG68" si="122">IF(P63="사용자항목5", L63, 0)</f>
        <v>0</v>
      </c>
      <c r="AH63">
        <f t="shared" ref="AH63:AH68" si="123">IF(P63="사용자항목6", L63, 0)</f>
        <v>0</v>
      </c>
      <c r="AI63">
        <f t="shared" ref="AI63:AI68" si="124">IF(P63="사용자항목7", L63, 0)</f>
        <v>0</v>
      </c>
      <c r="AJ63">
        <f t="shared" ref="AJ63:AJ68" si="125">IF(P63="사용자항목8", L63, 0)</f>
        <v>0</v>
      </c>
      <c r="AK63">
        <f t="shared" ref="AK63:AK68" si="126">IF(P63="사용자항목9", L63, 0)</f>
        <v>0</v>
      </c>
      <c r="AL63">
        <f t="shared" ref="AL63:AL68" si="127">IF(P63="사용자항목10", L63, 0)</f>
        <v>0</v>
      </c>
      <c r="AM63">
        <f t="shared" ref="AM63:AM68" si="128">IF(P63="사용자항목11", L63, 0)</f>
        <v>0</v>
      </c>
      <c r="AN63">
        <f t="shared" ref="AN63:AN68" si="129">IF(P63="사용자항목12", L63, 0)</f>
        <v>0</v>
      </c>
      <c r="AO63">
        <f t="shared" ref="AO63:AO68" si="130">IF(P63="사용자항목13", L63, 0)</f>
        <v>0</v>
      </c>
      <c r="AP63">
        <f t="shared" ref="AP63:AP68" si="131">IF(P63="사용자항목14", L63, 0)</f>
        <v>0</v>
      </c>
      <c r="AQ63">
        <f t="shared" ref="AQ63:AQ68" si="132">IF(P63="사용자항목15", L63, 0)</f>
        <v>0</v>
      </c>
      <c r="AR63">
        <f t="shared" ref="AR63:AR68" si="133">IF(P63="사용자항목16", L63, 0)</f>
        <v>0</v>
      </c>
      <c r="AS63">
        <f t="shared" ref="AS63:AS68" si="134">IF(P63="사용자항목17", L63, 0)</f>
        <v>0</v>
      </c>
      <c r="AT63">
        <f t="shared" ref="AT63:AT68" si="135">IF(P63="사용자항목18", L63, 0)</f>
        <v>0</v>
      </c>
      <c r="AU63">
        <f t="shared" ref="AU63:AU68" si="136">IF(P63="사용자항목19", L63, 0)</f>
        <v>0</v>
      </c>
    </row>
    <row r="64" spans="1:50" ht="23.1" customHeight="1" x14ac:dyDescent="0.3">
      <c r="A64" s="6" t="s">
        <v>7</v>
      </c>
      <c r="B64" s="6" t="s">
        <v>8</v>
      </c>
      <c r="C64" s="7" t="s">
        <v>9</v>
      </c>
      <c r="D64" s="8">
        <v>42.1</v>
      </c>
      <c r="E64" s="8">
        <v>0</v>
      </c>
      <c r="F64" s="8">
        <f>ROUNDDOWN(D64*E64, 0)</f>
        <v>0</v>
      </c>
      <c r="G64" s="8">
        <v>0</v>
      </c>
      <c r="H64" s="8">
        <f>ROUNDDOWN(D64*G64, 0)</f>
        <v>0</v>
      </c>
      <c r="I64" s="8"/>
      <c r="J64" s="8">
        <f>ROUNDDOWN(D64*I64, 0)</f>
        <v>0</v>
      </c>
      <c r="K64" s="8">
        <f t="shared" si="105"/>
        <v>0</v>
      </c>
      <c r="L64" s="8">
        <f t="shared" si="105"/>
        <v>0</v>
      </c>
      <c r="M64" s="9" t="s">
        <v>10</v>
      </c>
      <c r="O64" t="str">
        <f t="shared" si="106"/>
        <v>03</v>
      </c>
      <c r="P64" t="s">
        <v>42</v>
      </c>
      <c r="Q64">
        <v>1</v>
      </c>
      <c r="R64">
        <f t="shared" si="107"/>
        <v>0</v>
      </c>
      <c r="S64">
        <f t="shared" si="108"/>
        <v>0</v>
      </c>
      <c r="T64">
        <f t="shared" si="109"/>
        <v>0</v>
      </c>
      <c r="U64">
        <f t="shared" si="110"/>
        <v>0</v>
      </c>
      <c r="V64">
        <f t="shared" si="111"/>
        <v>0</v>
      </c>
      <c r="W64">
        <f t="shared" si="112"/>
        <v>0</v>
      </c>
      <c r="X64">
        <f t="shared" si="113"/>
        <v>0</v>
      </c>
      <c r="Y64">
        <f t="shared" si="114"/>
        <v>0</v>
      </c>
      <c r="Z64">
        <f t="shared" si="115"/>
        <v>0</v>
      </c>
      <c r="AA64">
        <f t="shared" si="116"/>
        <v>0</v>
      </c>
      <c r="AB64">
        <f t="shared" si="117"/>
        <v>0</v>
      </c>
      <c r="AC64">
        <f t="shared" si="118"/>
        <v>0</v>
      </c>
      <c r="AD64">
        <f t="shared" si="119"/>
        <v>0</v>
      </c>
      <c r="AE64">
        <f t="shared" si="120"/>
        <v>0</v>
      </c>
      <c r="AF64">
        <f t="shared" si="121"/>
        <v>0</v>
      </c>
      <c r="AG64">
        <f t="shared" si="122"/>
        <v>0</v>
      </c>
      <c r="AH64">
        <f t="shared" si="123"/>
        <v>0</v>
      </c>
      <c r="AI64">
        <f t="shared" si="124"/>
        <v>0</v>
      </c>
      <c r="AJ64">
        <f t="shared" si="125"/>
        <v>0</v>
      </c>
      <c r="AK64">
        <f t="shared" si="126"/>
        <v>0</v>
      </c>
      <c r="AL64">
        <f t="shared" si="127"/>
        <v>0</v>
      </c>
      <c r="AM64">
        <f t="shared" si="128"/>
        <v>0</v>
      </c>
      <c r="AN64">
        <f t="shared" si="129"/>
        <v>0</v>
      </c>
      <c r="AO64">
        <f t="shared" si="130"/>
        <v>0</v>
      </c>
      <c r="AP64">
        <f t="shared" si="131"/>
        <v>0</v>
      </c>
      <c r="AQ64">
        <f t="shared" si="132"/>
        <v>0</v>
      </c>
      <c r="AR64">
        <f t="shared" si="133"/>
        <v>0</v>
      </c>
      <c r="AS64">
        <f t="shared" si="134"/>
        <v>0</v>
      </c>
      <c r="AT64">
        <f t="shared" si="135"/>
        <v>0</v>
      </c>
      <c r="AU64">
        <f t="shared" si="136"/>
        <v>0</v>
      </c>
    </row>
    <row r="65" spans="1:50" ht="23.1" customHeight="1" x14ac:dyDescent="0.3">
      <c r="A65" s="6" t="s">
        <v>12</v>
      </c>
      <c r="B65" s="6" t="s">
        <v>13</v>
      </c>
      <c r="C65" s="7" t="s">
        <v>14</v>
      </c>
      <c r="D65" s="8">
        <v>1.6</v>
      </c>
      <c r="E65" s="8">
        <v>0</v>
      </c>
      <c r="F65" s="8">
        <f>ROUNDDOWN(D65*E65, 0)</f>
        <v>0</v>
      </c>
      <c r="G65" s="8">
        <v>0</v>
      </c>
      <c r="H65" s="8">
        <f>ROUNDDOWN(D65*G65, 0)</f>
        <v>0</v>
      </c>
      <c r="I65" s="8"/>
      <c r="J65" s="8">
        <f>ROUNDDOWN(D65*I65, 0)</f>
        <v>0</v>
      </c>
      <c r="K65" s="8">
        <f t="shared" si="105"/>
        <v>0</v>
      </c>
      <c r="L65" s="8">
        <f t="shared" si="105"/>
        <v>0</v>
      </c>
      <c r="M65" s="9" t="s">
        <v>15</v>
      </c>
      <c r="O65" t="str">
        <f t="shared" si="106"/>
        <v>03</v>
      </c>
      <c r="P65" t="s">
        <v>42</v>
      </c>
      <c r="Q65">
        <v>1</v>
      </c>
      <c r="R65">
        <f t="shared" si="107"/>
        <v>0</v>
      </c>
      <c r="S65">
        <f t="shared" si="108"/>
        <v>0</v>
      </c>
      <c r="T65">
        <f t="shared" si="109"/>
        <v>0</v>
      </c>
      <c r="U65">
        <f t="shared" si="110"/>
        <v>0</v>
      </c>
      <c r="V65">
        <f t="shared" si="111"/>
        <v>0</v>
      </c>
      <c r="W65">
        <f t="shared" si="112"/>
        <v>0</v>
      </c>
      <c r="X65">
        <f t="shared" si="113"/>
        <v>0</v>
      </c>
      <c r="Y65">
        <f t="shared" si="114"/>
        <v>0</v>
      </c>
      <c r="Z65">
        <f t="shared" si="115"/>
        <v>0</v>
      </c>
      <c r="AA65">
        <f t="shared" si="116"/>
        <v>0</v>
      </c>
      <c r="AB65">
        <f t="shared" si="117"/>
        <v>0</v>
      </c>
      <c r="AC65">
        <f t="shared" si="118"/>
        <v>0</v>
      </c>
      <c r="AD65">
        <f t="shared" si="119"/>
        <v>0</v>
      </c>
      <c r="AE65">
        <f t="shared" si="120"/>
        <v>0</v>
      </c>
      <c r="AF65">
        <f t="shared" si="121"/>
        <v>0</v>
      </c>
      <c r="AG65">
        <f t="shared" si="122"/>
        <v>0</v>
      </c>
      <c r="AH65">
        <f t="shared" si="123"/>
        <v>0</v>
      </c>
      <c r="AI65">
        <f t="shared" si="124"/>
        <v>0</v>
      </c>
      <c r="AJ65">
        <f t="shared" si="125"/>
        <v>0</v>
      </c>
      <c r="AK65">
        <f t="shared" si="126"/>
        <v>0</v>
      </c>
      <c r="AL65">
        <f t="shared" si="127"/>
        <v>0</v>
      </c>
      <c r="AM65">
        <f t="shared" si="128"/>
        <v>0</v>
      </c>
      <c r="AN65">
        <f t="shared" si="129"/>
        <v>0</v>
      </c>
      <c r="AO65">
        <f t="shared" si="130"/>
        <v>0</v>
      </c>
      <c r="AP65">
        <f t="shared" si="131"/>
        <v>0</v>
      </c>
      <c r="AQ65">
        <f t="shared" si="132"/>
        <v>0</v>
      </c>
      <c r="AR65">
        <f t="shared" si="133"/>
        <v>0</v>
      </c>
      <c r="AS65">
        <f t="shared" si="134"/>
        <v>0</v>
      </c>
      <c r="AT65">
        <f t="shared" si="135"/>
        <v>0</v>
      </c>
      <c r="AU65">
        <f t="shared" si="136"/>
        <v>0</v>
      </c>
    </row>
    <row r="66" spans="1:50" ht="23.1" customHeight="1" x14ac:dyDescent="0.3">
      <c r="A66" s="6" t="s">
        <v>12</v>
      </c>
      <c r="B66" s="6" t="s">
        <v>17</v>
      </c>
      <c r="C66" s="7" t="s">
        <v>14</v>
      </c>
      <c r="D66" s="8">
        <v>2.3E-2</v>
      </c>
      <c r="E66" s="8">
        <v>0</v>
      </c>
      <c r="F66" s="8">
        <f>ROUND(D66*E66, 1)</f>
        <v>0</v>
      </c>
      <c r="G66" s="8">
        <v>0</v>
      </c>
      <c r="H66" s="8">
        <f>ROUND(D66*G66, 1)</f>
        <v>0</v>
      </c>
      <c r="I66" s="8"/>
      <c r="J66" s="8">
        <f>ROUND(D66*I66, 1)</f>
        <v>0</v>
      </c>
      <c r="K66" s="8">
        <f t="shared" si="105"/>
        <v>0</v>
      </c>
      <c r="L66" s="8">
        <f t="shared" si="105"/>
        <v>0</v>
      </c>
      <c r="M66" s="9" t="s">
        <v>15</v>
      </c>
      <c r="O66" t="str">
        <f t="shared" si="106"/>
        <v>03</v>
      </c>
      <c r="P66" t="s">
        <v>42</v>
      </c>
      <c r="Q66">
        <v>1</v>
      </c>
      <c r="R66">
        <f t="shared" si="107"/>
        <v>0</v>
      </c>
      <c r="S66">
        <f t="shared" si="108"/>
        <v>0</v>
      </c>
      <c r="T66">
        <f t="shared" si="109"/>
        <v>0</v>
      </c>
      <c r="U66">
        <f t="shared" si="110"/>
        <v>0</v>
      </c>
      <c r="V66">
        <f t="shared" si="111"/>
        <v>0</v>
      </c>
      <c r="W66">
        <f t="shared" si="112"/>
        <v>0</v>
      </c>
      <c r="X66">
        <f t="shared" si="113"/>
        <v>0</v>
      </c>
      <c r="Y66">
        <f t="shared" si="114"/>
        <v>0</v>
      </c>
      <c r="Z66">
        <f t="shared" si="115"/>
        <v>0</v>
      </c>
      <c r="AA66">
        <f t="shared" si="116"/>
        <v>0</v>
      </c>
      <c r="AB66">
        <f t="shared" si="117"/>
        <v>0</v>
      </c>
      <c r="AC66">
        <f t="shared" si="118"/>
        <v>0</v>
      </c>
      <c r="AD66">
        <f t="shared" si="119"/>
        <v>0</v>
      </c>
      <c r="AE66">
        <f t="shared" si="120"/>
        <v>0</v>
      </c>
      <c r="AF66">
        <f t="shared" si="121"/>
        <v>0</v>
      </c>
      <c r="AG66">
        <f t="shared" si="122"/>
        <v>0</v>
      </c>
      <c r="AH66">
        <f t="shared" si="123"/>
        <v>0</v>
      </c>
      <c r="AI66">
        <f t="shared" si="124"/>
        <v>0</v>
      </c>
      <c r="AJ66">
        <f t="shared" si="125"/>
        <v>0</v>
      </c>
      <c r="AK66">
        <f t="shared" si="126"/>
        <v>0</v>
      </c>
      <c r="AL66">
        <f t="shared" si="127"/>
        <v>0</v>
      </c>
      <c r="AM66">
        <f t="shared" si="128"/>
        <v>0</v>
      </c>
      <c r="AN66">
        <f t="shared" si="129"/>
        <v>0</v>
      </c>
      <c r="AO66">
        <f t="shared" si="130"/>
        <v>0</v>
      </c>
      <c r="AP66">
        <f t="shared" si="131"/>
        <v>0</v>
      </c>
      <c r="AQ66">
        <f t="shared" si="132"/>
        <v>0</v>
      </c>
      <c r="AR66">
        <f t="shared" si="133"/>
        <v>0</v>
      </c>
      <c r="AS66">
        <f t="shared" si="134"/>
        <v>0</v>
      </c>
      <c r="AT66">
        <f t="shared" si="135"/>
        <v>0</v>
      </c>
      <c r="AU66">
        <f t="shared" si="136"/>
        <v>0</v>
      </c>
    </row>
    <row r="67" spans="1:50" ht="23.1" customHeight="1" x14ac:dyDescent="0.3">
      <c r="A67" s="6" t="s">
        <v>12</v>
      </c>
      <c r="B67" s="6" t="s">
        <v>16</v>
      </c>
      <c r="C67" s="7" t="s">
        <v>14</v>
      </c>
      <c r="D67" s="8">
        <v>42.1</v>
      </c>
      <c r="E67" s="8">
        <v>0</v>
      </c>
      <c r="F67" s="8">
        <f>ROUNDDOWN(D67*E67, 0)</f>
        <v>0</v>
      </c>
      <c r="G67" s="8">
        <v>0</v>
      </c>
      <c r="H67" s="8">
        <f>ROUNDDOWN(D67*G67, 0)</f>
        <v>0</v>
      </c>
      <c r="I67" s="8"/>
      <c r="J67" s="8">
        <f>ROUNDDOWN(D67*I67, 0)</f>
        <v>0</v>
      </c>
      <c r="K67" s="8">
        <f t="shared" si="105"/>
        <v>0</v>
      </c>
      <c r="L67" s="8">
        <f t="shared" si="105"/>
        <v>0</v>
      </c>
      <c r="M67" s="9" t="s">
        <v>15</v>
      </c>
      <c r="O67" t="str">
        <f t="shared" si="106"/>
        <v>03</v>
      </c>
      <c r="P67" t="s">
        <v>42</v>
      </c>
      <c r="Q67">
        <v>1</v>
      </c>
      <c r="R67">
        <f t="shared" si="107"/>
        <v>0</v>
      </c>
      <c r="S67">
        <f t="shared" si="108"/>
        <v>0</v>
      </c>
      <c r="T67">
        <f t="shared" si="109"/>
        <v>0</v>
      </c>
      <c r="U67">
        <f t="shared" si="110"/>
        <v>0</v>
      </c>
      <c r="V67">
        <f t="shared" si="111"/>
        <v>0</v>
      </c>
      <c r="W67">
        <f t="shared" si="112"/>
        <v>0</v>
      </c>
      <c r="X67">
        <f t="shared" si="113"/>
        <v>0</v>
      </c>
      <c r="Y67">
        <f t="shared" si="114"/>
        <v>0</v>
      </c>
      <c r="Z67">
        <f t="shared" si="115"/>
        <v>0</v>
      </c>
      <c r="AA67">
        <f t="shared" si="116"/>
        <v>0</v>
      </c>
      <c r="AB67">
        <f t="shared" si="117"/>
        <v>0</v>
      </c>
      <c r="AC67">
        <f t="shared" si="118"/>
        <v>0</v>
      </c>
      <c r="AD67">
        <f t="shared" si="119"/>
        <v>0</v>
      </c>
      <c r="AE67">
        <f t="shared" si="120"/>
        <v>0</v>
      </c>
      <c r="AF67">
        <f t="shared" si="121"/>
        <v>0</v>
      </c>
      <c r="AG67">
        <f t="shared" si="122"/>
        <v>0</v>
      </c>
      <c r="AH67">
        <f t="shared" si="123"/>
        <v>0</v>
      </c>
      <c r="AI67">
        <f t="shared" si="124"/>
        <v>0</v>
      </c>
      <c r="AJ67">
        <f t="shared" si="125"/>
        <v>0</v>
      </c>
      <c r="AK67">
        <f t="shared" si="126"/>
        <v>0</v>
      </c>
      <c r="AL67">
        <f t="shared" si="127"/>
        <v>0</v>
      </c>
      <c r="AM67">
        <f t="shared" si="128"/>
        <v>0</v>
      </c>
      <c r="AN67">
        <f t="shared" si="129"/>
        <v>0</v>
      </c>
      <c r="AO67">
        <f t="shared" si="130"/>
        <v>0</v>
      </c>
      <c r="AP67">
        <f t="shared" si="131"/>
        <v>0</v>
      </c>
      <c r="AQ67">
        <f t="shared" si="132"/>
        <v>0</v>
      </c>
      <c r="AR67">
        <f t="shared" si="133"/>
        <v>0</v>
      </c>
      <c r="AS67">
        <f t="shared" si="134"/>
        <v>0</v>
      </c>
      <c r="AT67">
        <f t="shared" si="135"/>
        <v>0</v>
      </c>
      <c r="AU67">
        <f t="shared" si="136"/>
        <v>0</v>
      </c>
    </row>
    <row r="68" spans="1:50" ht="23.1" customHeight="1" x14ac:dyDescent="0.3">
      <c r="A68" s="6" t="s">
        <v>12</v>
      </c>
      <c r="B68" s="6" t="s">
        <v>19</v>
      </c>
      <c r="C68" s="7" t="s">
        <v>14</v>
      </c>
      <c r="D68" s="8">
        <v>0.1</v>
      </c>
      <c r="E68" s="8">
        <v>0</v>
      </c>
      <c r="F68" s="8">
        <f>ROUNDDOWN(D68*E68, 0)</f>
        <v>0</v>
      </c>
      <c r="G68" s="8">
        <v>0</v>
      </c>
      <c r="H68" s="8">
        <f>ROUNDDOWN(D68*G68, 0)</f>
        <v>0</v>
      </c>
      <c r="I68" s="8"/>
      <c r="J68" s="8">
        <f>ROUNDDOWN(D68*I68, 0)</f>
        <v>0</v>
      </c>
      <c r="K68" s="8">
        <f t="shared" si="105"/>
        <v>0</v>
      </c>
      <c r="L68" s="8">
        <f t="shared" si="105"/>
        <v>0</v>
      </c>
      <c r="M68" s="9" t="s">
        <v>15</v>
      </c>
      <c r="O68" t="str">
        <f t="shared" si="106"/>
        <v>03</v>
      </c>
      <c r="P68" t="s">
        <v>42</v>
      </c>
      <c r="Q68">
        <v>1</v>
      </c>
      <c r="R68">
        <f t="shared" si="107"/>
        <v>0</v>
      </c>
      <c r="S68">
        <f t="shared" si="108"/>
        <v>0</v>
      </c>
      <c r="T68">
        <f t="shared" si="109"/>
        <v>0</v>
      </c>
      <c r="U68">
        <f t="shared" si="110"/>
        <v>0</v>
      </c>
      <c r="V68">
        <f t="shared" si="111"/>
        <v>0</v>
      </c>
      <c r="W68">
        <f t="shared" si="112"/>
        <v>0</v>
      </c>
      <c r="X68">
        <f t="shared" si="113"/>
        <v>0</v>
      </c>
      <c r="Y68">
        <f t="shared" si="114"/>
        <v>0</v>
      </c>
      <c r="Z68">
        <f t="shared" si="115"/>
        <v>0</v>
      </c>
      <c r="AA68">
        <f t="shared" si="116"/>
        <v>0</v>
      </c>
      <c r="AB68">
        <f t="shared" si="117"/>
        <v>0</v>
      </c>
      <c r="AC68">
        <f t="shared" si="118"/>
        <v>0</v>
      </c>
      <c r="AD68">
        <f t="shared" si="119"/>
        <v>0</v>
      </c>
      <c r="AE68">
        <f t="shared" si="120"/>
        <v>0</v>
      </c>
      <c r="AF68">
        <f t="shared" si="121"/>
        <v>0</v>
      </c>
      <c r="AG68">
        <f t="shared" si="122"/>
        <v>0</v>
      </c>
      <c r="AH68">
        <f t="shared" si="123"/>
        <v>0</v>
      </c>
      <c r="AI68">
        <f t="shared" si="124"/>
        <v>0</v>
      </c>
      <c r="AJ68">
        <f t="shared" si="125"/>
        <v>0</v>
      </c>
      <c r="AK68">
        <f t="shared" si="126"/>
        <v>0</v>
      </c>
      <c r="AL68">
        <f t="shared" si="127"/>
        <v>0</v>
      </c>
      <c r="AM68">
        <f t="shared" si="128"/>
        <v>0</v>
      </c>
      <c r="AN68">
        <f t="shared" si="129"/>
        <v>0</v>
      </c>
      <c r="AO68">
        <f t="shared" si="130"/>
        <v>0</v>
      </c>
      <c r="AP68">
        <f t="shared" si="131"/>
        <v>0</v>
      </c>
      <c r="AQ68">
        <f t="shared" si="132"/>
        <v>0</v>
      </c>
      <c r="AR68">
        <f t="shared" si="133"/>
        <v>0</v>
      </c>
      <c r="AS68">
        <f t="shared" si="134"/>
        <v>0</v>
      </c>
      <c r="AT68">
        <f t="shared" si="135"/>
        <v>0</v>
      </c>
      <c r="AU68">
        <f t="shared" si="136"/>
        <v>0</v>
      </c>
    </row>
    <row r="69" spans="1:50" ht="23.1" customHeight="1" x14ac:dyDescent="0.3">
      <c r="A69" s="10"/>
      <c r="B69" s="10"/>
      <c r="C69" s="11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1:50" ht="23.1" customHeight="1" x14ac:dyDescent="0.3">
      <c r="A70" s="10"/>
      <c r="B70" s="10"/>
      <c r="C70" s="11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50" ht="23.1" customHeight="1" x14ac:dyDescent="0.3">
      <c r="A71" s="10"/>
      <c r="B71" s="10"/>
      <c r="C71" s="11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50" ht="23.1" customHeight="1" x14ac:dyDescent="0.3">
      <c r="A72" s="10"/>
      <c r="B72" s="10"/>
      <c r="C72" s="11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50" ht="23.1" customHeight="1" x14ac:dyDescent="0.3">
      <c r="A73" s="10"/>
      <c r="B73" s="10"/>
      <c r="C73" s="11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50" ht="23.1" customHeight="1" x14ac:dyDescent="0.3">
      <c r="A74" s="10"/>
      <c r="B74" s="10"/>
      <c r="C74" s="11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50" ht="23.1" customHeight="1" x14ac:dyDescent="0.3">
      <c r="A75" s="10"/>
      <c r="B75" s="10"/>
      <c r="C75" s="11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50" ht="23.1" customHeight="1" x14ac:dyDescent="0.3">
      <c r="A76" s="10"/>
      <c r="B76" s="10"/>
      <c r="C76" s="11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50" ht="23.1" customHeight="1" x14ac:dyDescent="0.3">
      <c r="A77" s="10"/>
      <c r="B77" s="10"/>
      <c r="C77" s="11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50" ht="23.1" customHeight="1" x14ac:dyDescent="0.3">
      <c r="A78" s="10"/>
      <c r="B78" s="10"/>
      <c r="C78" s="11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50" ht="23.1" customHeight="1" x14ac:dyDescent="0.3">
      <c r="A79" s="10"/>
      <c r="B79" s="10"/>
      <c r="C79" s="11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50" ht="23.1" customHeight="1" x14ac:dyDescent="0.3">
      <c r="A80" s="12" t="s">
        <v>70</v>
      </c>
      <c r="B80" s="13"/>
      <c r="C80" s="14"/>
      <c r="D80" s="15"/>
      <c r="E80" s="15"/>
      <c r="F80" s="15">
        <f>ROUNDDOWN(SUMIF(Q63:Q79, "1", F63:F79), 0)</f>
        <v>0</v>
      </c>
      <c r="G80" s="15"/>
      <c r="H80" s="15">
        <f>ROUNDDOWN(SUMIF(Q63:Q79, "1", H63:H79), 0)</f>
        <v>0</v>
      </c>
      <c r="I80" s="15"/>
      <c r="J80" s="15">
        <f>ROUNDDOWN(SUMIF(Q63:Q79, "1", J63:J79), 0)</f>
        <v>0</v>
      </c>
      <c r="K80" s="15"/>
      <c r="L80" s="15">
        <f>F80+H80+J80</f>
        <v>0</v>
      </c>
      <c r="M80" s="15"/>
      <c r="R80">
        <f t="shared" ref="R80:AX80" si="137">ROUNDDOWN(SUM(R63:R68), 0)</f>
        <v>0</v>
      </c>
      <c r="S80">
        <f t="shared" si="137"/>
        <v>0</v>
      </c>
      <c r="T80">
        <f t="shared" si="137"/>
        <v>0</v>
      </c>
      <c r="U80">
        <f t="shared" si="137"/>
        <v>0</v>
      </c>
      <c r="V80">
        <f t="shared" si="137"/>
        <v>0</v>
      </c>
      <c r="W80">
        <f t="shared" si="137"/>
        <v>0</v>
      </c>
      <c r="X80">
        <f t="shared" si="137"/>
        <v>0</v>
      </c>
      <c r="Y80">
        <f t="shared" si="137"/>
        <v>0</v>
      </c>
      <c r="Z80">
        <f t="shared" si="137"/>
        <v>0</v>
      </c>
      <c r="AA80">
        <f t="shared" si="137"/>
        <v>0</v>
      </c>
      <c r="AB80">
        <f t="shared" si="137"/>
        <v>0</v>
      </c>
      <c r="AC80">
        <f t="shared" si="137"/>
        <v>0</v>
      </c>
      <c r="AD80">
        <f t="shared" si="137"/>
        <v>0</v>
      </c>
      <c r="AE80">
        <f t="shared" si="137"/>
        <v>0</v>
      </c>
      <c r="AF80">
        <f t="shared" si="137"/>
        <v>0</v>
      </c>
      <c r="AG80">
        <f t="shared" si="137"/>
        <v>0</v>
      </c>
      <c r="AH80">
        <f t="shared" si="137"/>
        <v>0</v>
      </c>
      <c r="AI80">
        <f t="shared" si="137"/>
        <v>0</v>
      </c>
      <c r="AJ80">
        <f t="shared" si="137"/>
        <v>0</v>
      </c>
      <c r="AK80">
        <f t="shared" si="137"/>
        <v>0</v>
      </c>
      <c r="AL80">
        <f t="shared" si="137"/>
        <v>0</v>
      </c>
      <c r="AM80">
        <f t="shared" si="137"/>
        <v>0</v>
      </c>
      <c r="AN80">
        <f t="shared" si="137"/>
        <v>0</v>
      </c>
      <c r="AO80">
        <f t="shared" si="137"/>
        <v>0</v>
      </c>
      <c r="AP80">
        <f t="shared" si="137"/>
        <v>0</v>
      </c>
      <c r="AQ80">
        <f t="shared" si="137"/>
        <v>0</v>
      </c>
      <c r="AR80">
        <f t="shared" si="137"/>
        <v>0</v>
      </c>
      <c r="AS80">
        <f t="shared" si="137"/>
        <v>0</v>
      </c>
      <c r="AT80">
        <f t="shared" si="137"/>
        <v>0</v>
      </c>
      <c r="AU80">
        <f t="shared" si="137"/>
        <v>0</v>
      </c>
      <c r="AV80">
        <f t="shared" si="137"/>
        <v>0</v>
      </c>
      <c r="AW80">
        <f t="shared" si="137"/>
        <v>0</v>
      </c>
      <c r="AX80">
        <f t="shared" si="137"/>
        <v>0</v>
      </c>
    </row>
    <row r="81" spans="1:47" ht="23.1" customHeight="1" x14ac:dyDescent="0.3">
      <c r="A81" s="51" t="s">
        <v>74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47" ht="23.1" customHeight="1" x14ac:dyDescent="0.3">
      <c r="A82" s="6" t="s">
        <v>42</v>
      </c>
      <c r="B82" s="10"/>
      <c r="C82" s="7" t="s">
        <v>75</v>
      </c>
      <c r="D82" s="8">
        <v>1</v>
      </c>
      <c r="E82" s="8"/>
      <c r="F82" s="8">
        <f>ROUNDDOWN(D82*E82, 0)</f>
        <v>0</v>
      </c>
      <c r="G82" s="8"/>
      <c r="H82" s="8">
        <f>ROUNDDOWN(D82*G82, 0)</f>
        <v>0</v>
      </c>
      <c r="I82" s="8"/>
      <c r="J82" s="8">
        <f>ROUNDDOWN(D82*I82, 0)</f>
        <v>0</v>
      </c>
      <c r="K82" s="8">
        <f>E82+G82+I82</f>
        <v>0</v>
      </c>
      <c r="L82" s="8">
        <f>F82+H82+J82</f>
        <v>0</v>
      </c>
      <c r="M82" s="8"/>
      <c r="O82" t="str">
        <f>""</f>
        <v/>
      </c>
      <c r="P82" t="s">
        <v>42</v>
      </c>
      <c r="Q82">
        <v>1</v>
      </c>
      <c r="R82">
        <f>IF(P82="기계경비", J82, 0)</f>
        <v>0</v>
      </c>
      <c r="S82">
        <f>IF(P82="운반비", J82, 0)</f>
        <v>0</v>
      </c>
      <c r="T82">
        <f>IF(P82="작업부산물", F82, 0)</f>
        <v>0</v>
      </c>
      <c r="U82">
        <f>IF(P82="관급", F82, 0)</f>
        <v>0</v>
      </c>
      <c r="V82">
        <f>IF(P82="외주비", J82, 0)</f>
        <v>0</v>
      </c>
      <c r="W82">
        <f>IF(P82="장비비", J82, 0)</f>
        <v>0</v>
      </c>
      <c r="X82">
        <f>IF(P82="폐기물처리비", L82, 0)</f>
        <v>0</v>
      </c>
      <c r="Y82">
        <f>IF(P82="가설비", J82, 0)</f>
        <v>0</v>
      </c>
      <c r="Z82">
        <f>IF(P82="잡비제외분", F82, 0)</f>
        <v>0</v>
      </c>
      <c r="AA82">
        <f>IF(P82="사급자재대", L82, 0)</f>
        <v>0</v>
      </c>
      <c r="AB82">
        <f>IF(P82="관급자재대", L82, 0)</f>
        <v>0</v>
      </c>
      <c r="AC82">
        <f>IF(P82="관급자 관급 자재대", L82, 0)</f>
        <v>0</v>
      </c>
      <c r="AD82">
        <f>IF(P82="사용자항목2", L82, 0)</f>
        <v>0</v>
      </c>
      <c r="AE82">
        <f>IF(P82="안전관리비", L82, 0)</f>
        <v>0</v>
      </c>
      <c r="AF82">
        <f>IF(P82="품질관리비", L82, 0)</f>
        <v>0</v>
      </c>
      <c r="AG82">
        <f>IF(P82="사용자항목5", L82, 0)</f>
        <v>0</v>
      </c>
      <c r="AH82">
        <f>IF(P82="사용자항목6", L82, 0)</f>
        <v>0</v>
      </c>
      <c r="AI82">
        <f>IF(P82="사용자항목7", L82, 0)</f>
        <v>0</v>
      </c>
      <c r="AJ82">
        <f>IF(P82="사용자항목8", L82, 0)</f>
        <v>0</v>
      </c>
      <c r="AK82">
        <f>IF(P82="사용자항목9", L82, 0)</f>
        <v>0</v>
      </c>
      <c r="AL82">
        <f>IF(P82="사용자항목10", L82, 0)</f>
        <v>0</v>
      </c>
      <c r="AM82">
        <f>IF(P82="사용자항목11", L82, 0)</f>
        <v>0</v>
      </c>
      <c r="AN82">
        <f>IF(P82="사용자항목12", L82, 0)</f>
        <v>0</v>
      </c>
      <c r="AO82">
        <f>IF(P82="사용자항목13", L82, 0)</f>
        <v>0</v>
      </c>
      <c r="AP82">
        <f>IF(P82="사용자항목14", L82, 0)</f>
        <v>0</v>
      </c>
      <c r="AQ82">
        <f>IF(P82="사용자항목15", L82, 0)</f>
        <v>0</v>
      </c>
      <c r="AR82">
        <f>IF(P82="사용자항목16", L82, 0)</f>
        <v>0</v>
      </c>
      <c r="AS82">
        <f>IF(P82="사용자항목17", L82, 0)</f>
        <v>0</v>
      </c>
      <c r="AT82">
        <f>IF(P82="사용자항목18", L82, 0)</f>
        <v>0</v>
      </c>
      <c r="AU82">
        <f>IF(P82="사용자항목19", L82, 0)</f>
        <v>0</v>
      </c>
    </row>
    <row r="83" spans="1:47" ht="23.1" customHeight="1" x14ac:dyDescent="0.3">
      <c r="A83" s="10"/>
      <c r="B83" s="10"/>
      <c r="C83" s="11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1:47" ht="23.1" customHeight="1" x14ac:dyDescent="0.3">
      <c r="A84" s="10"/>
      <c r="B84" s="10"/>
      <c r="C84" s="11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1:47" ht="23.1" customHeight="1" x14ac:dyDescent="0.3">
      <c r="A85" s="10"/>
      <c r="B85" s="10"/>
      <c r="C85" s="11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1:47" ht="23.1" customHeight="1" x14ac:dyDescent="0.3">
      <c r="A86" s="10"/>
      <c r="B86" s="10"/>
      <c r="C86" s="11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1:47" ht="23.1" customHeight="1" x14ac:dyDescent="0.3">
      <c r="A87" s="10"/>
      <c r="B87" s="10"/>
      <c r="C87" s="11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1:47" ht="23.1" customHeight="1" x14ac:dyDescent="0.3">
      <c r="A88" s="10"/>
      <c r="B88" s="10"/>
      <c r="C88" s="11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1:47" ht="23.1" customHeight="1" x14ac:dyDescent="0.3">
      <c r="A89" s="10"/>
      <c r="B89" s="10"/>
      <c r="C89" s="11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1:47" ht="23.1" customHeight="1" x14ac:dyDescent="0.3">
      <c r="A90" s="10"/>
      <c r="B90" s="10"/>
      <c r="C90" s="11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47" ht="23.1" customHeight="1" x14ac:dyDescent="0.3">
      <c r="A91" s="10"/>
      <c r="B91" s="10"/>
      <c r="C91" s="11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1:47" ht="23.1" customHeight="1" x14ac:dyDescent="0.3">
      <c r="A92" s="10"/>
      <c r="B92" s="10"/>
      <c r="C92" s="11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47" ht="23.1" customHeight="1" x14ac:dyDescent="0.3">
      <c r="A93" s="10"/>
      <c r="B93" s="10"/>
      <c r="C93" s="11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47" ht="23.1" customHeight="1" x14ac:dyDescent="0.3">
      <c r="A94" s="10"/>
      <c r="B94" s="10"/>
      <c r="C94" s="11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47" ht="23.1" customHeight="1" x14ac:dyDescent="0.3">
      <c r="A95" s="10"/>
      <c r="B95" s="10"/>
      <c r="C95" s="11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47" ht="23.1" customHeight="1" x14ac:dyDescent="0.3">
      <c r="A96" s="10"/>
      <c r="B96" s="10"/>
      <c r="C96" s="11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50" ht="23.1" customHeight="1" x14ac:dyDescent="0.3">
      <c r="A97" s="10"/>
      <c r="B97" s="10"/>
      <c r="C97" s="11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50" ht="23.1" customHeight="1" x14ac:dyDescent="0.3">
      <c r="A98" s="10"/>
      <c r="B98" s="10"/>
      <c r="C98" s="11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50" ht="23.1" customHeight="1" x14ac:dyDescent="0.3">
      <c r="A99" s="12" t="s">
        <v>70</v>
      </c>
      <c r="B99" s="13"/>
      <c r="C99" s="14"/>
      <c r="D99" s="15"/>
      <c r="E99" s="15"/>
      <c r="F99" s="15">
        <f>ROUNDDOWN(SUMIF(Q82:Q98, "1", F82:F98), 0)</f>
        <v>0</v>
      </c>
      <c r="G99" s="15"/>
      <c r="H99" s="15">
        <f>ROUNDDOWN(SUMIF(Q82:Q98, "1", H82:H98), 0)</f>
        <v>0</v>
      </c>
      <c r="I99" s="15"/>
      <c r="J99" s="15">
        <f>ROUNDDOWN(SUMIF(Q82:Q98, "1", J82:J98), 0)</f>
        <v>0</v>
      </c>
      <c r="K99" s="15"/>
      <c r="L99" s="15">
        <f>F99+H99+J99</f>
        <v>0</v>
      </c>
      <c r="M99" s="15"/>
      <c r="R99">
        <f t="shared" ref="R99:AX99" si="138">ROUNDDOWN(SUM(R82:R82), 0)</f>
        <v>0</v>
      </c>
      <c r="S99">
        <f t="shared" si="138"/>
        <v>0</v>
      </c>
      <c r="T99">
        <f t="shared" si="138"/>
        <v>0</v>
      </c>
      <c r="U99">
        <f t="shared" si="138"/>
        <v>0</v>
      </c>
      <c r="V99">
        <f t="shared" si="138"/>
        <v>0</v>
      </c>
      <c r="W99">
        <f t="shared" si="138"/>
        <v>0</v>
      </c>
      <c r="X99">
        <f t="shared" si="138"/>
        <v>0</v>
      </c>
      <c r="Y99">
        <f t="shared" si="138"/>
        <v>0</v>
      </c>
      <c r="Z99">
        <f t="shared" si="138"/>
        <v>0</v>
      </c>
      <c r="AA99">
        <f t="shared" si="138"/>
        <v>0</v>
      </c>
      <c r="AB99">
        <f t="shared" si="138"/>
        <v>0</v>
      </c>
      <c r="AC99">
        <f t="shared" si="138"/>
        <v>0</v>
      </c>
      <c r="AD99">
        <f t="shared" si="138"/>
        <v>0</v>
      </c>
      <c r="AE99">
        <f t="shared" si="138"/>
        <v>0</v>
      </c>
      <c r="AF99">
        <f t="shared" si="138"/>
        <v>0</v>
      </c>
      <c r="AG99">
        <f t="shared" si="138"/>
        <v>0</v>
      </c>
      <c r="AH99">
        <f t="shared" si="138"/>
        <v>0</v>
      </c>
      <c r="AI99">
        <f t="shared" si="138"/>
        <v>0</v>
      </c>
      <c r="AJ99">
        <f t="shared" si="138"/>
        <v>0</v>
      </c>
      <c r="AK99">
        <f t="shared" si="138"/>
        <v>0</v>
      </c>
      <c r="AL99">
        <f t="shared" si="138"/>
        <v>0</v>
      </c>
      <c r="AM99">
        <f t="shared" si="138"/>
        <v>0</v>
      </c>
      <c r="AN99">
        <f t="shared" si="138"/>
        <v>0</v>
      </c>
      <c r="AO99">
        <f t="shared" si="138"/>
        <v>0</v>
      </c>
      <c r="AP99">
        <f t="shared" si="138"/>
        <v>0</v>
      </c>
      <c r="AQ99">
        <f t="shared" si="138"/>
        <v>0</v>
      </c>
      <c r="AR99">
        <f t="shared" si="138"/>
        <v>0</v>
      </c>
      <c r="AS99">
        <f t="shared" si="138"/>
        <v>0</v>
      </c>
      <c r="AT99">
        <f t="shared" si="138"/>
        <v>0</v>
      </c>
      <c r="AU99">
        <f t="shared" si="138"/>
        <v>0</v>
      </c>
      <c r="AV99">
        <f t="shared" si="138"/>
        <v>0</v>
      </c>
      <c r="AW99">
        <f t="shared" si="138"/>
        <v>0</v>
      </c>
      <c r="AX99">
        <f t="shared" si="138"/>
        <v>0</v>
      </c>
    </row>
  </sheetData>
  <mergeCells count="16">
    <mergeCell ref="A81:M81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K3:L3"/>
    <mergeCell ref="A5:M5"/>
    <mergeCell ref="A24:M24"/>
    <mergeCell ref="A43:M43"/>
    <mergeCell ref="A62:M62"/>
  </mergeCells>
  <phoneticPr fontId="1" type="noConversion"/>
  <conditionalFormatting sqref="A6:M99 A5">
    <cfRule type="containsText" dxfId="1" priority="1" stopIfTrue="1" operator="containsText" text=".">
      <formula>NOT(ISERROR(SEARCH(".",A5)))</formula>
    </cfRule>
    <cfRule type="notContainsText" dxfId="0" priority="2" stopIfTrue="1" operator="notContains" text=".">
      <formula>ISERROR(SEARCH(".",A5))</formula>
    </cfRule>
  </conditionalFormatting>
  <pageMargins left="0.74400148800297605" right="0" top="0.54715109430218856" bottom="0.1388888888888889" header="0.3" footer="0.1388888888888889"/>
  <pageSetup paperSize="9" orientation="landscape" r:id="rId1"/>
  <rowBreaks count="5" manualBreakCount="5">
    <brk id="23" max="16383" man="1"/>
    <brk id="42" max="16383" man="1"/>
    <brk id="61" max="16383" man="1"/>
    <brk id="80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6</vt:i4>
      </vt:variant>
    </vt:vector>
  </HeadingPairs>
  <TitlesOfParts>
    <vt:vector size="10" baseType="lpstr">
      <vt:lpstr>갑지</vt:lpstr>
      <vt:lpstr>원가계산서</vt:lpstr>
      <vt:lpstr>집계표</vt:lpstr>
      <vt:lpstr>내역서</vt:lpstr>
      <vt:lpstr>내역서!Print_Area</vt:lpstr>
      <vt:lpstr>원가계산서!Print_Area</vt:lpstr>
      <vt:lpstr>집계표!Print_Area</vt:lpstr>
      <vt:lpstr>내역서!Print_Titles</vt:lpstr>
      <vt:lpstr>원가계산서!Print_Titles</vt:lpstr>
      <vt:lpstr>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2024-07-03T06:22:51Z</dcterms:created>
  <dcterms:modified xsi:type="dcterms:W3CDTF">2024-07-04T07:08:03Z</dcterms:modified>
</cp:coreProperties>
</file>