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User\Desktop\1.시설업무\3.구매 및 계약\2025\진리관실습공간구축(라이프웰실습존)\냉난방\입찰\공내역서\"/>
    </mc:Choice>
  </mc:AlternateContent>
  <xr:revisionPtr revIDLastSave="0" documentId="13_ncr:1_{D5418C55-490C-4531-AEBA-7CB10C2608E4}" xr6:coauthVersionLast="47" xr6:coauthVersionMax="47" xr10:uidLastSave="{00000000-0000-0000-0000-000000000000}"/>
  <bookViews>
    <workbookView xWindow="-120" yWindow="-120" windowWidth="29040" windowHeight="15720" tabRatio="870" xr2:uid="{00000000-000D-0000-FFFF-FFFF00000000}"/>
  </bookViews>
  <sheets>
    <sheet name="원가계산서" sheetId="7" r:id="rId1"/>
    <sheet name="내역서" sheetId="6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12" i="6" l="1"/>
  <c r="N6" i="6" l="1"/>
  <c r="N7" i="6"/>
  <c r="N8" i="6"/>
  <c r="N9" i="6"/>
  <c r="N10" i="6"/>
  <c r="N11" i="6"/>
  <c r="H6" i="6"/>
  <c r="H7" i="6"/>
  <c r="H8" i="6"/>
  <c r="H9" i="6"/>
  <c r="H10" i="6"/>
  <c r="H11" i="6"/>
  <c r="A1" i="6" l="1"/>
  <c r="N12" i="6"/>
  <c r="D20" i="7" l="1"/>
  <c r="D9" i="7"/>
  <c r="D14" i="7" l="1"/>
  <c r="N25" i="6"/>
  <c r="N5" i="6" l="1"/>
  <c r="H5" i="6"/>
  <c r="N23" i="6"/>
  <c r="H23" i="6"/>
  <c r="H13" i="6"/>
  <c r="N13" i="6"/>
  <c r="H4" i="6"/>
  <c r="N4" i="6"/>
  <c r="N21" i="6"/>
  <c r="H21" i="6"/>
  <c r="N19" i="6" l="1"/>
  <c r="H19" i="6"/>
  <c r="J14" i="6"/>
  <c r="H14" i="6"/>
  <c r="J22" i="6"/>
  <c r="N22" i="6" s="1"/>
  <c r="H22" i="6"/>
  <c r="N16" i="6"/>
  <c r="H16" i="6"/>
  <c r="H17" i="6"/>
  <c r="N17" i="6"/>
  <c r="H24" i="6"/>
  <c r="N24" i="6"/>
  <c r="H18" i="6" l="1"/>
  <c r="N18" i="6"/>
  <c r="N14" i="6"/>
  <c r="J25" i="6"/>
  <c r="D6" i="7" s="1"/>
  <c r="D7" i="7" s="1"/>
  <c r="D8" i="7" s="1"/>
  <c r="D11" i="7" l="1"/>
  <c r="D10" i="7"/>
  <c r="H20" i="6"/>
  <c r="N20" i="6"/>
  <c r="N15" i="6"/>
  <c r="N26" i="6" s="1"/>
  <c r="H15" i="6"/>
  <c r="H25" i="6" s="1"/>
  <c r="D4" i="7" s="1"/>
  <c r="D5" i="7" s="1"/>
  <c r="D18" i="7" l="1"/>
  <c r="D16" i="7"/>
  <c r="D21" i="7"/>
  <c r="D19" i="7"/>
  <c r="D22" i="7" l="1"/>
  <c r="D23" i="7" s="1"/>
  <c r="D24" i="7" s="1"/>
  <c r="D25" i="7" s="1"/>
  <c r="D26" i="7" l="1"/>
</calcChain>
</file>

<file path=xl/sharedStrings.xml><?xml version="1.0" encoding="utf-8"?>
<sst xmlns="http://schemas.openxmlformats.org/spreadsheetml/2006/main" count="152" uniqueCount="105">
  <si>
    <t>단위</t>
    <phoneticPr fontId="4" type="noConversion"/>
  </si>
  <si>
    <t>규격</t>
    <phoneticPr fontId="4" type="noConversion"/>
  </si>
  <si>
    <t>수량</t>
    <phoneticPr fontId="4" type="noConversion"/>
  </si>
  <si>
    <t>노무비</t>
    <phoneticPr fontId="4" type="noConversion"/>
  </si>
  <si>
    <t/>
  </si>
  <si>
    <t>계</t>
  </si>
  <si>
    <t>대</t>
    <phoneticPr fontId="3" type="noConversion"/>
  </si>
  <si>
    <t>냉난방기용Y분기관설치</t>
  </si>
  <si>
    <t>NO</t>
    <phoneticPr fontId="4" type="noConversion"/>
  </si>
  <si>
    <t>품목명</t>
    <phoneticPr fontId="4" type="noConversion"/>
  </si>
  <si>
    <t>재료비</t>
    <phoneticPr fontId="4" type="noConversion"/>
  </si>
  <si>
    <t>경비</t>
    <phoneticPr fontId="4" type="noConversion"/>
  </si>
  <si>
    <t>합계</t>
    <phoneticPr fontId="4" type="noConversion"/>
  </si>
  <si>
    <t>금액</t>
    <phoneticPr fontId="4" type="noConversion"/>
  </si>
  <si>
    <t>단가</t>
    <phoneticPr fontId="4" type="noConversion"/>
  </si>
  <si>
    <t>단가</t>
    <phoneticPr fontId="4" type="noConversion"/>
  </si>
  <si>
    <t>금액</t>
    <phoneticPr fontId="4" type="noConversion"/>
  </si>
  <si>
    <t>단가</t>
    <phoneticPr fontId="4" type="noConversion"/>
  </si>
  <si>
    <t>냉방40.6/난방45.7kw</t>
    <phoneticPr fontId="4" type="noConversion"/>
  </si>
  <si>
    <t>냉방2.0/난방2.3kw</t>
    <phoneticPr fontId="4" type="noConversion"/>
  </si>
  <si>
    <t>냉방3.2/난방3.6kw</t>
    <phoneticPr fontId="4" type="noConversion"/>
  </si>
  <si>
    <t>냉방5.2/난방6.0kw</t>
    <phoneticPr fontId="4" type="noConversion"/>
  </si>
  <si>
    <t>(부품)받침대, 평균990×830×130mm</t>
    <phoneticPr fontId="7" type="noConversion"/>
  </si>
  <si>
    <t>가변형히트펌프냉난방기설치기본(냉매배관제외)</t>
    <phoneticPr fontId="7" type="noConversion"/>
  </si>
  <si>
    <t>냉매관및설치평균Φ12.7mm커버없음1m당</t>
    <phoneticPr fontId="7" type="noConversion"/>
  </si>
  <si>
    <t>냉매관및설치평균Φ15.88mm,커버없음1m당</t>
    <phoneticPr fontId="7" type="noConversion"/>
  </si>
  <si>
    <t>냉매관및설치평균Φ20mm커버없음1m당</t>
    <phoneticPr fontId="7" type="noConversion"/>
  </si>
  <si>
    <t>룸컨트롤러세트용전선및전선관설치커버없음</t>
    <phoneticPr fontId="7" type="noConversion"/>
  </si>
  <si>
    <t>냉난방기용PVC드레인관설치Φ32mm</t>
    <phoneticPr fontId="7" type="noConversion"/>
  </si>
  <si>
    <t>냉난방기용STS냉매배관커버설치</t>
    <phoneticPr fontId="7" type="noConversion"/>
  </si>
  <si>
    <t>실외기노출배관커버트레이설치</t>
    <phoneticPr fontId="7" type="noConversion"/>
  </si>
  <si>
    <t>공기조절장치설치용크레인50톤</t>
  </si>
  <si>
    <t>실내기실외기간 불연성 통신케이블및CD관설치</t>
    <phoneticPr fontId="7" type="noConversion"/>
  </si>
  <si>
    <t>[합계]</t>
    <phoneticPr fontId="4" type="noConversion"/>
  </si>
  <si>
    <t>공 사 원 가 계 산 서</t>
  </si>
  <si>
    <t>금액 : 원(￦0)</t>
  </si>
  <si>
    <t>비        목</t>
  </si>
  <si>
    <t>금      액</t>
  </si>
  <si>
    <t>구        성        비</t>
  </si>
  <si>
    <t>비      고</t>
  </si>
  <si>
    <t>순   공   사   원   가</t>
  </si>
  <si>
    <t>재   료   비</t>
  </si>
  <si>
    <t>직  접  재  료  비</t>
  </si>
  <si>
    <t>[ 소          계 ]</t>
  </si>
  <si>
    <t>노   무   비</t>
  </si>
  <si>
    <t>직  접  노  무  비</t>
  </si>
  <si>
    <t>간  접  노  무  비</t>
  </si>
  <si>
    <t>직접노무비 * 12.6%</t>
  </si>
  <si>
    <t>경        비</t>
  </si>
  <si>
    <t>기   계    경   비</t>
  </si>
  <si>
    <t>산  재  보  험  료</t>
  </si>
  <si>
    <t>노무비 * 3.56%</t>
  </si>
  <si>
    <t>고  용  보  험  료</t>
  </si>
  <si>
    <t>노무비 * 1.01%</t>
  </si>
  <si>
    <t>국민  건강  보험료</t>
  </si>
  <si>
    <t>직접노무비 * 3.545%</t>
  </si>
  <si>
    <t>국민  연금  보험료</t>
  </si>
  <si>
    <t>직접노무비 * 4.5%</t>
  </si>
  <si>
    <t>노인장기요양보험료</t>
  </si>
  <si>
    <t>건강보험료 * 12.95%</t>
  </si>
  <si>
    <t>퇴직  공제  부금비</t>
  </si>
  <si>
    <t>직접노무비 * 2.3%</t>
  </si>
  <si>
    <t>1억원이상 공사</t>
  </si>
  <si>
    <t>산업안전보건관리비</t>
  </si>
  <si>
    <t>(재료비+직노+관급자재비) * 3.11%</t>
  </si>
  <si>
    <t>2천만원이상 공사</t>
  </si>
  <si>
    <t>폐 기 물 처 리 비</t>
  </si>
  <si>
    <t>환  경  보  전  비</t>
  </si>
  <si>
    <t>(재료비+직노+기계경비) * 0.3%</t>
  </si>
  <si>
    <t>기   타    경   비</t>
  </si>
  <si>
    <t>(재료비+노무비) * 5.2%</t>
  </si>
  <si>
    <t>품  질  관  리  비</t>
  </si>
  <si>
    <t>산출단가 적용</t>
  </si>
  <si>
    <t>2억원이상 공사</t>
  </si>
  <si>
    <t>건설기계대여금지급보증서발급수수료</t>
  </si>
  <si>
    <t>(재료비+직노+기계경비) * 0.1%</t>
  </si>
  <si>
    <t>일  반  관  리  비</t>
  </si>
  <si>
    <t>계 * 6%</t>
  </si>
  <si>
    <t>이              윤</t>
  </si>
  <si>
    <t>(노무비+경비+일반관리비) * 15%</t>
  </si>
  <si>
    <t>조</t>
    <phoneticPr fontId="3" type="noConversion"/>
  </si>
  <si>
    <t>대</t>
    <phoneticPr fontId="3" type="noConversion"/>
  </si>
  <si>
    <t>대</t>
    <phoneticPr fontId="3" type="noConversion"/>
  </si>
  <si>
    <t>m</t>
    <phoneticPr fontId="3" type="noConversion"/>
  </si>
  <si>
    <t>m</t>
    <phoneticPr fontId="3" type="noConversion"/>
  </si>
  <si>
    <t>개</t>
    <phoneticPr fontId="3" type="noConversion"/>
  </si>
  <si>
    <t>m</t>
    <phoneticPr fontId="3" type="noConversion"/>
  </si>
  <si>
    <t>유선리모컨,일반</t>
    <phoneticPr fontId="4" type="noConversion"/>
  </si>
  <si>
    <t>공사명 : 예수대학교-라이프웰실습동</t>
    <phoneticPr fontId="3" type="noConversion"/>
  </si>
  <si>
    <t>냉방6.0/난방6.8kw</t>
    <phoneticPr fontId="4" type="noConversion"/>
  </si>
  <si>
    <t>냉방7.2/난방8.1kw</t>
    <phoneticPr fontId="4" type="noConversion"/>
  </si>
  <si>
    <t>냉방5.2/난방6.0kw</t>
    <phoneticPr fontId="4" type="noConversion"/>
  </si>
  <si>
    <t>냉방11/난방12.8kw</t>
    <phoneticPr fontId="4" type="noConversion"/>
  </si>
  <si>
    <t>히트펌프용실내기,0.7HP-1방향,천장형</t>
    <phoneticPr fontId="7" type="noConversion"/>
  </si>
  <si>
    <t>히트펌프용실내기,삼1HP-1방향,천장형</t>
    <phoneticPr fontId="7" type="noConversion"/>
  </si>
  <si>
    <t>히트펌프용실내기,1.85HP-2방향,천장형</t>
    <phoneticPr fontId="4" type="noConversion"/>
  </si>
  <si>
    <t>히트펌프용실내기,2.5HP-2방향,천장형</t>
    <phoneticPr fontId="7" type="noConversion"/>
  </si>
  <si>
    <t>히트펌프용실내기,삼성전자,1.8HP-4방향,천장형</t>
    <phoneticPr fontId="7" type="noConversion"/>
  </si>
  <si>
    <t>히트펌프용실내기,삼성전자,2HP-4방향,천장형</t>
    <phoneticPr fontId="7" type="noConversion"/>
  </si>
  <si>
    <t>히트펌프용실내기,삼성전자,4HP-4방향,천장형</t>
    <phoneticPr fontId="7" type="noConversion"/>
  </si>
  <si>
    <t>전기히트펌프,14HP-실외기(1등급제품 이상)</t>
    <phoneticPr fontId="4" type="noConversion"/>
  </si>
  <si>
    <t>부 가 가 치 세</t>
    <phoneticPr fontId="3" type="noConversion"/>
  </si>
  <si>
    <t>공  급  가  액</t>
    <phoneticPr fontId="3" type="noConversion"/>
  </si>
  <si>
    <t>공급가액 * 10%</t>
    <phoneticPr fontId="3" type="noConversion"/>
  </si>
  <si>
    <t>총  공  사  비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</si>
</sst>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80" formatCode="_-* #,##0.0_-;\-* #,##0.0_-;_-* &quot;-&quot;_-;_-@_-"/>
    <numFmt numFmtId="188" formatCode="#,###"/>
  </numFmts>
  <fonts count="1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b/>
      <sz val="16"/>
      <name val="돋움체"/>
      <family val="3"/>
      <charset val="129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2"/>
      <name val="바탕체"/>
      <family val="1"/>
      <charset val="129"/>
    </font>
    <font>
      <u/>
      <sz val="12"/>
      <color theme="10"/>
      <name val="바탕체"/>
      <family val="1"/>
      <charset val="129"/>
    </font>
    <font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5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14" fontId="8" fillId="0" borderId="2" applyNumberFormat="0"/>
    <xf numFmtId="41" fontId="6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14" fontId="9" fillId="0" borderId="2" applyNumberFormat="0" applyFill="0" applyBorder="0" applyAlignment="0" applyProtection="0"/>
    <xf numFmtId="41" fontId="8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41" fontId="2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2" fillId="0" borderId="0" xfId="3">
      <alignment vertical="center"/>
    </xf>
    <xf numFmtId="0" fontId="2" fillId="0" borderId="0" xfId="3" applyAlignment="1">
      <alignment horizontal="center" vertical="center"/>
    </xf>
    <xf numFmtId="0" fontId="10" fillId="0" borderId="0" xfId="0" applyFont="1" applyFill="1">
      <alignment vertical="center"/>
    </xf>
    <xf numFmtId="41" fontId="10" fillId="0" borderId="0" xfId="6" applyFont="1" applyFill="1">
      <alignment vertical="center"/>
    </xf>
    <xf numFmtId="0" fontId="10" fillId="0" borderId="0" xfId="0" applyFont="1" applyFill="1" applyAlignment="1">
      <alignment horizontal="center" vertical="center"/>
    </xf>
    <xf numFmtId="41" fontId="10" fillId="0" borderId="8" xfId="6" applyFont="1" applyFill="1" applyBorder="1" applyAlignment="1">
      <alignment horizontal="center" vertical="center"/>
    </xf>
    <xf numFmtId="0" fontId="10" fillId="0" borderId="8" xfId="2" applyFont="1" applyFill="1" applyBorder="1" applyAlignment="1">
      <alignment horizontal="center" vertical="center"/>
    </xf>
    <xf numFmtId="0" fontId="10" fillId="0" borderId="9" xfId="2" applyFont="1" applyFill="1" applyBorder="1" applyAlignment="1">
      <alignment horizontal="center" vertical="center"/>
    </xf>
    <xf numFmtId="3" fontId="10" fillId="0" borderId="1" xfId="0" applyNumberFormat="1" applyFont="1" applyFill="1" applyBorder="1" applyAlignment="1">
      <alignment vertical="center" shrinkToFit="1"/>
    </xf>
    <xf numFmtId="180" fontId="10" fillId="0" borderId="1" xfId="6" applyNumberFormat="1" applyFont="1" applyFill="1" applyBorder="1" applyAlignment="1">
      <alignment horizontal="center" vertical="center" wrapText="1"/>
    </xf>
    <xf numFmtId="0" fontId="10" fillId="0" borderId="1" xfId="6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/>
    </xf>
    <xf numFmtId="41" fontId="10" fillId="0" borderId="1" xfId="6" applyFont="1" applyFill="1" applyBorder="1" applyAlignment="1">
      <alignment horizontal="center" vertical="center" wrapText="1"/>
    </xf>
    <xf numFmtId="41" fontId="10" fillId="0" borderId="1" xfId="6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shrinkToFit="1"/>
    </xf>
    <xf numFmtId="0" fontId="10" fillId="0" borderId="1" xfId="0" applyFont="1" applyFill="1" applyBorder="1" applyAlignment="1">
      <alignment vertical="center"/>
    </xf>
    <xf numFmtId="41" fontId="10" fillId="0" borderId="1" xfId="6" applyFont="1" applyFill="1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left" vertical="center"/>
    </xf>
    <xf numFmtId="41" fontId="10" fillId="0" borderId="1" xfId="6" applyFont="1" applyFill="1" applyBorder="1">
      <alignment vertical="center"/>
    </xf>
    <xf numFmtId="0" fontId="10" fillId="2" borderId="10" xfId="0" applyFont="1" applyFill="1" applyBorder="1">
      <alignment vertical="center"/>
    </xf>
    <xf numFmtId="0" fontId="11" fillId="2" borderId="11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left" vertical="center"/>
    </xf>
    <xf numFmtId="0" fontId="10" fillId="2" borderId="11" xfId="0" applyFont="1" applyFill="1" applyBorder="1">
      <alignment vertical="center"/>
    </xf>
    <xf numFmtId="0" fontId="10" fillId="2" borderId="11" xfId="0" applyFont="1" applyFill="1" applyBorder="1" applyAlignment="1">
      <alignment horizontal="center" vertical="center"/>
    </xf>
    <xf numFmtId="41" fontId="11" fillId="2" borderId="11" xfId="6" applyFont="1" applyFill="1" applyBorder="1" applyAlignment="1">
      <alignment vertical="center"/>
    </xf>
    <xf numFmtId="0" fontId="11" fillId="0" borderId="0" xfId="0" applyFont="1" applyFill="1">
      <alignment vertical="center"/>
    </xf>
    <xf numFmtId="41" fontId="11" fillId="0" borderId="0" xfId="6" applyFont="1" applyFill="1">
      <alignment vertical="center"/>
    </xf>
    <xf numFmtId="188" fontId="6" fillId="0" borderId="1" xfId="0" applyNumberFormat="1" applyFont="1" applyBorder="1" applyAlignment="1">
      <alignment vertical="center" wrapText="1"/>
    </xf>
    <xf numFmtId="0" fontId="6" fillId="0" borderId="1" xfId="0" quotePrefix="1" applyFont="1" applyBorder="1" applyAlignment="1">
      <alignment vertical="center" wrapText="1"/>
    </xf>
    <xf numFmtId="0" fontId="11" fillId="0" borderId="0" xfId="0" applyFont="1" applyFill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0" fontId="10" fillId="2" borderId="11" xfId="0" applyNumberFormat="1" applyFont="1" applyFill="1" applyBorder="1" applyAlignment="1">
      <alignment horizontal="center" vertical="center"/>
    </xf>
    <xf numFmtId="0" fontId="10" fillId="0" borderId="0" xfId="0" applyNumberFormat="1" applyFont="1" applyFill="1" applyAlignment="1">
      <alignment horizontal="center" vertical="center"/>
    </xf>
    <xf numFmtId="0" fontId="11" fillId="0" borderId="0" xfId="0" applyNumberFormat="1" applyFont="1" applyFill="1" applyAlignment="1">
      <alignment horizontal="center" vertical="center"/>
    </xf>
    <xf numFmtId="41" fontId="10" fillId="0" borderId="1" xfId="2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/>
    </xf>
    <xf numFmtId="0" fontId="6" fillId="0" borderId="1" xfId="0" quotePrefix="1" applyFont="1" applyBorder="1" applyAlignment="1">
      <alignment horizontal="center" vertical="center" wrapText="1"/>
    </xf>
    <xf numFmtId="41" fontId="0" fillId="0" borderId="1" xfId="1" applyFont="1" applyBorder="1">
      <alignment vertical="center"/>
    </xf>
    <xf numFmtId="0" fontId="0" fillId="0" borderId="1" xfId="0" applyBorder="1">
      <alignment vertical="center"/>
    </xf>
    <xf numFmtId="0" fontId="12" fillId="0" borderId="0" xfId="0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0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6" fillId="0" borderId="1" xfId="0" quotePrefix="1" applyFont="1" applyBorder="1" applyAlignment="1">
      <alignment horizontal="distributed" vertical="center" wrapText="1"/>
    </xf>
    <xf numFmtId="0" fontId="0" fillId="0" borderId="1" xfId="0" applyBorder="1" applyAlignment="1">
      <alignment horizontal="center" vertical="center"/>
    </xf>
    <xf numFmtId="0" fontId="10" fillId="0" borderId="5" xfId="2" applyFont="1" applyFill="1" applyBorder="1" applyAlignment="1">
      <alignment horizontal="center" vertical="center"/>
    </xf>
    <xf numFmtId="0" fontId="10" fillId="0" borderId="6" xfId="2" applyFont="1" applyFill="1" applyBorder="1" applyAlignment="1">
      <alignment horizontal="center" vertical="center"/>
    </xf>
    <xf numFmtId="41" fontId="10" fillId="0" borderId="5" xfId="2" applyNumberFormat="1" applyFont="1" applyFill="1" applyBorder="1" applyAlignment="1">
      <alignment horizontal="center" vertical="center"/>
    </xf>
    <xf numFmtId="41" fontId="10" fillId="0" borderId="6" xfId="2" applyNumberFormat="1" applyFont="1" applyFill="1" applyBorder="1" applyAlignment="1">
      <alignment horizontal="center" vertical="center"/>
    </xf>
    <xf numFmtId="0" fontId="5" fillId="0" borderId="0" xfId="3" quotePrefix="1" applyFont="1" applyAlignment="1">
      <alignment horizontal="left" vertical="center"/>
    </xf>
    <xf numFmtId="0" fontId="5" fillId="0" borderId="0" xfId="3" applyFont="1" applyAlignment="1">
      <alignment horizontal="left" vertical="center"/>
    </xf>
    <xf numFmtId="0" fontId="10" fillId="0" borderId="3" xfId="2" applyFont="1" applyFill="1" applyBorder="1" applyAlignment="1">
      <alignment horizontal="center" vertical="center"/>
    </xf>
    <xf numFmtId="0" fontId="10" fillId="0" borderId="7" xfId="2" applyFont="1" applyFill="1" applyBorder="1" applyAlignment="1">
      <alignment horizontal="center" vertical="center"/>
    </xf>
    <xf numFmtId="0" fontId="10" fillId="0" borderId="4" xfId="2" applyFont="1" applyFill="1" applyBorder="1" applyAlignment="1">
      <alignment horizontal="center" vertical="center"/>
    </xf>
    <xf numFmtId="0" fontId="10" fillId="0" borderId="8" xfId="2" applyFont="1" applyFill="1" applyBorder="1" applyAlignment="1">
      <alignment horizontal="center" vertical="center"/>
    </xf>
    <xf numFmtId="0" fontId="10" fillId="0" borderId="4" xfId="2" applyNumberFormat="1" applyFont="1" applyFill="1" applyBorder="1" applyAlignment="1">
      <alignment horizontal="center" vertical="center"/>
    </xf>
    <xf numFmtId="0" fontId="10" fillId="0" borderId="8" xfId="2" applyNumberFormat="1" applyFont="1" applyFill="1" applyBorder="1" applyAlignment="1">
      <alignment horizontal="center" vertical="center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</cellXfs>
  <cellStyles count="15">
    <cellStyle name="백분율 2" xfId="9" xr:uid="{00000000-0005-0000-0000-000000000000}"/>
    <cellStyle name="쉼표 [0]" xfId="1" builtinId="6"/>
    <cellStyle name="쉼표 [0] 2" xfId="5" xr:uid="{00000000-0005-0000-0000-000002000000}"/>
    <cellStyle name="쉼표 [0] 2 2" xfId="11" xr:uid="{00000000-0005-0000-0000-000003000000}"/>
    <cellStyle name="쉼표 [0] 3" xfId="6" xr:uid="{00000000-0005-0000-0000-000004000000}"/>
    <cellStyle name="쉼표 [0] 3 5" xfId="14" xr:uid="{00000000-0005-0000-0000-000005000000}"/>
    <cellStyle name="쉼표 [0] 4" xfId="8" xr:uid="{00000000-0005-0000-0000-000006000000}"/>
    <cellStyle name="표준" xfId="0" builtinId="0"/>
    <cellStyle name="표준 2" xfId="4" xr:uid="{00000000-0005-0000-0000-000008000000}"/>
    <cellStyle name="표준 2 3" xfId="13" xr:uid="{00000000-0005-0000-0000-000009000000}"/>
    <cellStyle name="표준 3" xfId="3" xr:uid="{00000000-0005-0000-0000-00000A000000}"/>
    <cellStyle name="표준 6" xfId="12" xr:uid="{00000000-0005-0000-0000-00000B000000}"/>
    <cellStyle name="표준 7 2" xfId="7" xr:uid="{00000000-0005-0000-0000-00000C000000}"/>
    <cellStyle name="표준_견적(전북대학생회관)04.08.24" xfId="2" xr:uid="{00000000-0005-0000-0000-00000D000000}"/>
    <cellStyle name="하이퍼링크 2" xfId="10" xr:uid="{00000000-0005-0000-0000-000010000000}"/>
  </cellStyles>
  <dxfs count="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esktop\2025&#45380;%20&#49345;&#48152;&#44592;%20&#44368;&#50977;&#52397;&#45236;&#50669;&#49436;(&#44592;&#44228;&#51204;&#5240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원가계산서"/>
      <sheetName val="공종별집계표"/>
      <sheetName val="품질관리비"/>
      <sheetName val="공종별내역서"/>
      <sheetName val="일위대가목록"/>
      <sheetName val="일위대가"/>
      <sheetName val="단가대비표"/>
      <sheetName val=" 공사설정 "/>
      <sheetName val="Sheet1"/>
    </sheetNames>
    <sheetDataSet>
      <sheetData sheetId="0"/>
      <sheetData sheetId="1">
        <row r="5">
          <cell r="E5">
            <v>0</v>
          </cell>
          <cell r="I5">
            <v>0</v>
          </cell>
        </row>
      </sheetData>
      <sheetData sheetId="2">
        <row r="29">
          <cell r="K29">
            <v>0</v>
          </cell>
        </row>
        <row r="53">
          <cell r="K53">
            <v>0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8"/>
  <sheetViews>
    <sheetView tabSelected="1" zoomScale="130" zoomScaleNormal="130" workbookViewId="0">
      <selection sqref="A1:F1"/>
    </sheetView>
  </sheetViews>
  <sheetFormatPr defaultRowHeight="16.5" x14ac:dyDescent="0.3"/>
  <cols>
    <col min="1" max="2" width="4.625" customWidth="1"/>
    <col min="3" max="3" width="23.125" customWidth="1"/>
    <col min="4" max="4" width="19.75" customWidth="1"/>
    <col min="5" max="5" width="45.25" customWidth="1"/>
    <col min="6" max="6" width="27" customWidth="1"/>
  </cols>
  <sheetData>
    <row r="1" spans="1:6" ht="26.25" x14ac:dyDescent="0.3">
      <c r="A1" s="40" t="s">
        <v>34</v>
      </c>
      <c r="B1" s="40"/>
      <c r="C1" s="40"/>
      <c r="D1" s="40"/>
      <c r="E1" s="40"/>
      <c r="F1" s="40"/>
    </row>
    <row r="2" spans="1:6" x14ac:dyDescent="0.3">
      <c r="A2" s="41" t="s">
        <v>88</v>
      </c>
      <c r="B2" s="41"/>
      <c r="C2" s="41"/>
      <c r="D2" s="41"/>
      <c r="E2" s="42" t="s">
        <v>35</v>
      </c>
      <c r="F2" s="42"/>
    </row>
    <row r="3" spans="1:6" x14ac:dyDescent="0.3">
      <c r="A3" s="43" t="s">
        <v>36</v>
      </c>
      <c r="B3" s="43"/>
      <c r="C3" s="43"/>
      <c r="D3" s="37" t="s">
        <v>37</v>
      </c>
      <c r="E3" s="37" t="s">
        <v>38</v>
      </c>
      <c r="F3" s="37" t="s">
        <v>39</v>
      </c>
    </row>
    <row r="4" spans="1:6" x14ac:dyDescent="0.3">
      <c r="A4" s="44" t="s">
        <v>40</v>
      </c>
      <c r="B4" s="44" t="s">
        <v>41</v>
      </c>
      <c r="C4" s="37" t="s">
        <v>42</v>
      </c>
      <c r="D4" s="28">
        <f>내역서!H25</f>
        <v>0</v>
      </c>
      <c r="E4" s="29" t="s">
        <v>4</v>
      </c>
      <c r="F4" s="29" t="s">
        <v>4</v>
      </c>
    </row>
    <row r="5" spans="1:6" x14ac:dyDescent="0.3">
      <c r="A5" s="44"/>
      <c r="B5" s="44"/>
      <c r="C5" s="37" t="s">
        <v>43</v>
      </c>
      <c r="D5" s="28">
        <f>D4</f>
        <v>0</v>
      </c>
      <c r="E5" s="29" t="s">
        <v>4</v>
      </c>
      <c r="F5" s="29" t="s">
        <v>4</v>
      </c>
    </row>
    <row r="6" spans="1:6" x14ac:dyDescent="0.3">
      <c r="A6" s="44"/>
      <c r="B6" s="44" t="s">
        <v>44</v>
      </c>
      <c r="C6" s="37" t="s">
        <v>45</v>
      </c>
      <c r="D6" s="28">
        <f>내역서!J25</f>
        <v>0</v>
      </c>
      <c r="E6" s="29" t="s">
        <v>4</v>
      </c>
      <c r="F6" s="29" t="s">
        <v>4</v>
      </c>
    </row>
    <row r="7" spans="1:6" x14ac:dyDescent="0.3">
      <c r="A7" s="44"/>
      <c r="B7" s="44"/>
      <c r="C7" s="37" t="s">
        <v>46</v>
      </c>
      <c r="D7" s="28">
        <f>TRUNC(D6*0.126, 0)</f>
        <v>0</v>
      </c>
      <c r="E7" s="29" t="s">
        <v>47</v>
      </c>
      <c r="F7" s="29" t="s">
        <v>4</v>
      </c>
    </row>
    <row r="8" spans="1:6" x14ac:dyDescent="0.3">
      <c r="A8" s="44"/>
      <c r="B8" s="44"/>
      <c r="C8" s="37" t="s">
        <v>43</v>
      </c>
      <c r="D8" s="28">
        <f>TRUNC(D6+D7, 0)</f>
        <v>0</v>
      </c>
      <c r="E8" s="29" t="s">
        <v>4</v>
      </c>
      <c r="F8" s="29" t="s">
        <v>4</v>
      </c>
    </row>
    <row r="9" spans="1:6" x14ac:dyDescent="0.3">
      <c r="A9" s="44"/>
      <c r="B9" s="44" t="s">
        <v>48</v>
      </c>
      <c r="C9" s="37" t="s">
        <v>49</v>
      </c>
      <c r="D9" s="28">
        <f>TRUNC([1]공종별집계표!I5, 0)</f>
        <v>0</v>
      </c>
      <c r="E9" s="29" t="s">
        <v>4</v>
      </c>
      <c r="F9" s="29" t="s">
        <v>4</v>
      </c>
    </row>
    <row r="10" spans="1:6" x14ac:dyDescent="0.3">
      <c r="A10" s="44"/>
      <c r="B10" s="44"/>
      <c r="C10" s="37" t="s">
        <v>50</v>
      </c>
      <c r="D10" s="28">
        <f>TRUNC(D8*0.0356, 0)</f>
        <v>0</v>
      </c>
      <c r="E10" s="29" t="s">
        <v>51</v>
      </c>
      <c r="F10" s="29" t="s">
        <v>4</v>
      </c>
    </row>
    <row r="11" spans="1:6" x14ac:dyDescent="0.3">
      <c r="A11" s="44"/>
      <c r="B11" s="44"/>
      <c r="C11" s="37" t="s">
        <v>52</v>
      </c>
      <c r="D11" s="28">
        <f>TRUNC(D8*0.0101, 0)</f>
        <v>0</v>
      </c>
      <c r="E11" s="29" t="s">
        <v>53</v>
      </c>
      <c r="F11" s="29" t="s">
        <v>4</v>
      </c>
    </row>
    <row r="12" spans="1:6" x14ac:dyDescent="0.3">
      <c r="A12" s="44"/>
      <c r="B12" s="44"/>
      <c r="C12" s="37" t="s">
        <v>54</v>
      </c>
      <c r="D12" s="28"/>
      <c r="E12" s="29" t="s">
        <v>55</v>
      </c>
      <c r="F12" s="29" t="s">
        <v>4</v>
      </c>
    </row>
    <row r="13" spans="1:6" x14ac:dyDescent="0.3">
      <c r="A13" s="44"/>
      <c r="B13" s="44"/>
      <c r="C13" s="37" t="s">
        <v>56</v>
      </c>
      <c r="D13" s="28"/>
      <c r="E13" s="29" t="s">
        <v>57</v>
      </c>
      <c r="F13" s="29" t="s">
        <v>4</v>
      </c>
    </row>
    <row r="14" spans="1:6" x14ac:dyDescent="0.3">
      <c r="A14" s="44"/>
      <c r="B14" s="44"/>
      <c r="C14" s="37" t="s">
        <v>58</v>
      </c>
      <c r="D14" s="28">
        <f>TRUNC(D12*0.1295, 0)</f>
        <v>0</v>
      </c>
      <c r="E14" s="29" t="s">
        <v>59</v>
      </c>
      <c r="F14" s="29" t="s">
        <v>4</v>
      </c>
    </row>
    <row r="15" spans="1:6" x14ac:dyDescent="0.3">
      <c r="A15" s="44"/>
      <c r="B15" s="44"/>
      <c r="C15" s="37" t="s">
        <v>60</v>
      </c>
      <c r="D15" s="28"/>
      <c r="E15" s="29" t="s">
        <v>61</v>
      </c>
      <c r="F15" s="29" t="s">
        <v>62</v>
      </c>
    </row>
    <row r="16" spans="1:6" x14ac:dyDescent="0.3">
      <c r="A16" s="44"/>
      <c r="B16" s="44"/>
      <c r="C16" s="37" t="s">
        <v>63</v>
      </c>
      <c r="D16" s="28">
        <f>TRUNC((D5+D6+D27)*0.0311, 0)</f>
        <v>0</v>
      </c>
      <c r="E16" s="29" t="s">
        <v>64</v>
      </c>
      <c r="F16" s="29" t="s">
        <v>65</v>
      </c>
    </row>
    <row r="17" spans="1:6" x14ac:dyDescent="0.3">
      <c r="A17" s="44"/>
      <c r="B17" s="44"/>
      <c r="C17" s="37" t="s">
        <v>66</v>
      </c>
      <c r="D17" s="28"/>
      <c r="E17" s="29" t="s">
        <v>4</v>
      </c>
      <c r="F17" s="29" t="s">
        <v>4</v>
      </c>
    </row>
    <row r="18" spans="1:6" x14ac:dyDescent="0.3">
      <c r="A18" s="44"/>
      <c r="B18" s="44"/>
      <c r="C18" s="37" t="s">
        <v>67</v>
      </c>
      <c r="D18" s="28">
        <f>TRUNC((D5+D6+D9)*0.003, 0)</f>
        <v>0</v>
      </c>
      <c r="E18" s="29" t="s">
        <v>68</v>
      </c>
      <c r="F18" s="29" t="s">
        <v>4</v>
      </c>
    </row>
    <row r="19" spans="1:6" x14ac:dyDescent="0.3">
      <c r="A19" s="44"/>
      <c r="B19" s="44"/>
      <c r="C19" s="37" t="s">
        <v>69</v>
      </c>
      <c r="D19" s="28">
        <f>TRUNC((D5+D8)*0.052, 0)</f>
        <v>0</v>
      </c>
      <c r="E19" s="29" t="s">
        <v>70</v>
      </c>
      <c r="F19" s="29" t="s">
        <v>4</v>
      </c>
    </row>
    <row r="20" spans="1:6" x14ac:dyDescent="0.3">
      <c r="A20" s="44"/>
      <c r="B20" s="44"/>
      <c r="C20" s="37" t="s">
        <v>71</v>
      </c>
      <c r="D20" s="28">
        <f>[1]품질관리비!K29+[1]품질관리비!K53</f>
        <v>0</v>
      </c>
      <c r="E20" s="29" t="s">
        <v>72</v>
      </c>
      <c r="F20" s="29" t="s">
        <v>73</v>
      </c>
    </row>
    <row r="21" spans="1:6" ht="33" x14ac:dyDescent="0.3">
      <c r="A21" s="44"/>
      <c r="B21" s="44"/>
      <c r="C21" s="37" t="s">
        <v>74</v>
      </c>
      <c r="D21" s="28">
        <f>TRUNC((D5+D6+D9)*0.001, 0)</f>
        <v>0</v>
      </c>
      <c r="E21" s="29" t="s">
        <v>75</v>
      </c>
      <c r="F21" s="29" t="s">
        <v>4</v>
      </c>
    </row>
    <row r="22" spans="1:6" x14ac:dyDescent="0.3">
      <c r="A22" s="44"/>
      <c r="B22" s="44"/>
      <c r="C22" s="37" t="s">
        <v>43</v>
      </c>
      <c r="D22" s="28">
        <f>TRUNC(D9+D10+D11+D12+D13+D15+D16+D14+D17+D19+D18+D20+D21, 0)</f>
        <v>0</v>
      </c>
      <c r="E22" s="29" t="s">
        <v>4</v>
      </c>
      <c r="F22" s="29" t="s">
        <v>4</v>
      </c>
    </row>
    <row r="23" spans="1:6" x14ac:dyDescent="0.3">
      <c r="A23" s="43" t="s">
        <v>5</v>
      </c>
      <c r="B23" s="43"/>
      <c r="C23" s="43"/>
      <c r="D23" s="28">
        <f>TRUNC(D5+D8+D22, 0)</f>
        <v>0</v>
      </c>
      <c r="E23" s="29" t="s">
        <v>4</v>
      </c>
      <c r="F23" s="29" t="s">
        <v>4</v>
      </c>
    </row>
    <row r="24" spans="1:6" x14ac:dyDescent="0.3">
      <c r="A24" s="43" t="s">
        <v>76</v>
      </c>
      <c r="B24" s="43"/>
      <c r="C24" s="43"/>
      <c r="D24" s="28">
        <f>TRUNC(D23*0.06, 0)</f>
        <v>0</v>
      </c>
      <c r="E24" s="29" t="s">
        <v>77</v>
      </c>
      <c r="F24" s="29" t="s">
        <v>4</v>
      </c>
    </row>
    <row r="25" spans="1:6" x14ac:dyDescent="0.3">
      <c r="A25" s="43" t="s">
        <v>78</v>
      </c>
      <c r="B25" s="43"/>
      <c r="C25" s="43"/>
      <c r="D25" s="28">
        <f>TRUNC((D8+D22+D24)*0.15, 0)</f>
        <v>0</v>
      </c>
      <c r="E25" s="29" t="s">
        <v>79</v>
      </c>
      <c r="F25" s="29" t="s">
        <v>4</v>
      </c>
    </row>
    <row r="26" spans="1:6" x14ac:dyDescent="0.3">
      <c r="A26" s="43" t="s">
        <v>102</v>
      </c>
      <c r="B26" s="43"/>
      <c r="C26" s="43"/>
      <c r="D26" s="28">
        <f>TRUNC(D23+D24+D25, 0)</f>
        <v>0</v>
      </c>
      <c r="E26" s="29" t="s">
        <v>4</v>
      </c>
      <c r="F26" s="29" t="s">
        <v>4</v>
      </c>
    </row>
    <row r="27" spans="1:6" x14ac:dyDescent="0.3">
      <c r="A27" s="43" t="s">
        <v>101</v>
      </c>
      <c r="B27" s="43"/>
      <c r="C27" s="43"/>
      <c r="D27" s="28">
        <v>0</v>
      </c>
      <c r="E27" s="29" t="s">
        <v>103</v>
      </c>
      <c r="F27" s="29" t="s">
        <v>4</v>
      </c>
    </row>
    <row r="28" spans="1:6" x14ac:dyDescent="0.3">
      <c r="A28" s="45" t="s">
        <v>104</v>
      </c>
      <c r="B28" s="45"/>
      <c r="C28" s="45"/>
      <c r="D28" s="38"/>
      <c r="E28" s="39"/>
      <c r="F28" s="39"/>
    </row>
  </sheetData>
  <mergeCells count="14">
    <mergeCell ref="A28:C28"/>
    <mergeCell ref="A27:C27"/>
    <mergeCell ref="A23:C23"/>
    <mergeCell ref="A24:C24"/>
    <mergeCell ref="A25:C25"/>
    <mergeCell ref="A26:C26"/>
    <mergeCell ref="A1:F1"/>
    <mergeCell ref="A2:D2"/>
    <mergeCell ref="E2:F2"/>
    <mergeCell ref="A3:C3"/>
    <mergeCell ref="A4:A22"/>
    <mergeCell ref="B4:B5"/>
    <mergeCell ref="B6:B8"/>
    <mergeCell ref="B9:B22"/>
  </mergeCells>
  <phoneticPr fontId="3" type="noConversion"/>
  <pageMargins left="0.25" right="0.25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 tint="0.79998168889431442"/>
  </sheetPr>
  <dimension ref="A1:AE29"/>
  <sheetViews>
    <sheetView workbookViewId="0">
      <selection activeCell="I8" sqref="I8"/>
    </sheetView>
  </sheetViews>
  <sheetFormatPr defaultRowHeight="13.5" x14ac:dyDescent="0.3"/>
  <cols>
    <col min="1" max="1" width="1" style="3" customWidth="1"/>
    <col min="2" max="2" width="5.25" style="3" customWidth="1"/>
    <col min="3" max="3" width="57.875" style="3" customWidth="1"/>
    <col min="4" max="4" width="18.625" style="3" bestFit="1" customWidth="1"/>
    <col min="5" max="5" width="8" style="33" customWidth="1"/>
    <col min="6" max="6" width="7.625" style="5" customWidth="1"/>
    <col min="7" max="7" width="13.25" style="3" customWidth="1"/>
    <col min="8" max="8" width="12.625" style="4" customWidth="1"/>
    <col min="9" max="9" width="9.875" style="4" customWidth="1"/>
    <col min="10" max="10" width="11.25" style="4" customWidth="1"/>
    <col min="11" max="12" width="9.875" style="4" customWidth="1"/>
    <col min="13" max="13" width="13.25" style="4" customWidth="1"/>
    <col min="14" max="14" width="15.875" style="4" customWidth="1"/>
    <col min="15" max="15" width="1" style="3" customWidth="1"/>
    <col min="16" max="16384" width="9" style="3"/>
  </cols>
  <sheetData>
    <row r="1" spans="1:31" s="1" customFormat="1" ht="30" customHeight="1" thickBot="1" x14ac:dyDescent="0.35">
      <c r="A1" s="50" t="str">
        <f>원가계산서!A2</f>
        <v>공사명 : 예수대학교-라이프웰실습동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D1" s="2"/>
      <c r="AE1" s="2"/>
    </row>
    <row r="2" spans="1:31" ht="24.95" customHeight="1" x14ac:dyDescent="0.3">
      <c r="B2" s="52" t="s">
        <v>8</v>
      </c>
      <c r="C2" s="54" t="s">
        <v>9</v>
      </c>
      <c r="D2" s="54" t="s">
        <v>1</v>
      </c>
      <c r="E2" s="56" t="s">
        <v>0</v>
      </c>
      <c r="F2" s="54" t="s">
        <v>2</v>
      </c>
      <c r="G2" s="46" t="s">
        <v>10</v>
      </c>
      <c r="H2" s="47"/>
      <c r="I2" s="46" t="s">
        <v>3</v>
      </c>
      <c r="J2" s="47"/>
      <c r="K2" s="46" t="s">
        <v>11</v>
      </c>
      <c r="L2" s="47"/>
      <c r="M2" s="48" t="s">
        <v>12</v>
      </c>
      <c r="N2" s="49"/>
      <c r="O2" s="5"/>
    </row>
    <row r="3" spans="1:31" ht="24.95" customHeight="1" x14ac:dyDescent="0.3">
      <c r="B3" s="53"/>
      <c r="C3" s="55"/>
      <c r="D3" s="55"/>
      <c r="E3" s="57"/>
      <c r="F3" s="55"/>
      <c r="G3" s="6" t="s">
        <v>13</v>
      </c>
      <c r="H3" s="7" t="s">
        <v>14</v>
      </c>
      <c r="I3" s="7" t="s">
        <v>15</v>
      </c>
      <c r="J3" s="6" t="s">
        <v>16</v>
      </c>
      <c r="K3" s="7" t="s">
        <v>15</v>
      </c>
      <c r="L3" s="6" t="s">
        <v>16</v>
      </c>
      <c r="M3" s="7" t="s">
        <v>17</v>
      </c>
      <c r="N3" s="6" t="s">
        <v>16</v>
      </c>
      <c r="O3" s="5"/>
    </row>
    <row r="4" spans="1:31" ht="24.95" customHeight="1" x14ac:dyDescent="0.3">
      <c r="B4" s="8"/>
      <c r="C4" s="9" t="s">
        <v>100</v>
      </c>
      <c r="D4" s="10" t="s">
        <v>18</v>
      </c>
      <c r="E4" s="11" t="s">
        <v>80</v>
      </c>
      <c r="F4" s="58">
        <v>2</v>
      </c>
      <c r="G4" s="13"/>
      <c r="H4" s="35">
        <f>G4*F4</f>
        <v>0</v>
      </c>
      <c r="I4" s="13"/>
      <c r="J4" s="13"/>
      <c r="K4" s="13"/>
      <c r="L4" s="13"/>
      <c r="M4" s="13"/>
      <c r="N4" s="14">
        <f>F4*G4</f>
        <v>0</v>
      </c>
      <c r="O4" s="5"/>
    </row>
    <row r="5" spans="1:31" ht="24.95" customHeight="1" x14ac:dyDescent="0.3">
      <c r="B5" s="8"/>
      <c r="C5" s="15" t="s">
        <v>93</v>
      </c>
      <c r="D5" s="10" t="s">
        <v>19</v>
      </c>
      <c r="E5" s="11" t="s">
        <v>81</v>
      </c>
      <c r="F5" s="59">
        <v>2</v>
      </c>
      <c r="G5" s="13"/>
      <c r="H5" s="35">
        <f t="shared" ref="H5:H12" si="0">G5*F5</f>
        <v>0</v>
      </c>
      <c r="I5" s="13"/>
      <c r="J5" s="13"/>
      <c r="K5" s="13"/>
      <c r="L5" s="13"/>
      <c r="M5" s="13"/>
      <c r="N5" s="14">
        <f t="shared" ref="N5:N11" si="1">F5*G5</f>
        <v>0</v>
      </c>
      <c r="O5" s="5"/>
    </row>
    <row r="6" spans="1:31" ht="24.95" customHeight="1" x14ac:dyDescent="0.3">
      <c r="B6" s="8"/>
      <c r="C6" s="9" t="s">
        <v>94</v>
      </c>
      <c r="D6" s="10" t="s">
        <v>20</v>
      </c>
      <c r="E6" s="11" t="s">
        <v>82</v>
      </c>
      <c r="F6" s="59">
        <v>3</v>
      </c>
      <c r="G6" s="13"/>
      <c r="H6" s="35">
        <f t="shared" si="0"/>
        <v>0</v>
      </c>
      <c r="I6" s="13"/>
      <c r="J6" s="13"/>
      <c r="K6" s="13"/>
      <c r="L6" s="13"/>
      <c r="M6" s="13"/>
      <c r="N6" s="14">
        <f t="shared" si="1"/>
        <v>0</v>
      </c>
      <c r="O6" s="5"/>
    </row>
    <row r="7" spans="1:31" ht="24.95" customHeight="1" x14ac:dyDescent="0.3">
      <c r="B7" s="8"/>
      <c r="C7" s="9" t="s">
        <v>95</v>
      </c>
      <c r="D7" s="10" t="s">
        <v>91</v>
      </c>
      <c r="E7" s="11" t="s">
        <v>6</v>
      </c>
      <c r="F7" s="59">
        <v>1</v>
      </c>
      <c r="G7" s="13"/>
      <c r="H7" s="35">
        <f t="shared" si="0"/>
        <v>0</v>
      </c>
      <c r="I7" s="13"/>
      <c r="J7" s="13"/>
      <c r="K7" s="13"/>
      <c r="L7" s="13"/>
      <c r="M7" s="13"/>
      <c r="N7" s="14">
        <f t="shared" si="1"/>
        <v>0</v>
      </c>
      <c r="O7" s="5"/>
    </row>
    <row r="8" spans="1:31" ht="24.95" customHeight="1" x14ac:dyDescent="0.3">
      <c r="B8" s="8"/>
      <c r="C8" s="9" t="s">
        <v>96</v>
      </c>
      <c r="D8" s="10" t="s">
        <v>90</v>
      </c>
      <c r="E8" s="11" t="s">
        <v>6</v>
      </c>
      <c r="F8" s="59">
        <v>1</v>
      </c>
      <c r="G8" s="13"/>
      <c r="H8" s="35">
        <f t="shared" si="0"/>
        <v>0</v>
      </c>
      <c r="I8" s="13"/>
      <c r="J8" s="13"/>
      <c r="K8" s="13"/>
      <c r="L8" s="13"/>
      <c r="M8" s="13"/>
      <c r="N8" s="14">
        <f t="shared" si="1"/>
        <v>0</v>
      </c>
      <c r="O8" s="5"/>
    </row>
    <row r="9" spans="1:31" ht="24.95" customHeight="1" x14ac:dyDescent="0.3">
      <c r="B9" s="8"/>
      <c r="C9" s="9" t="s">
        <v>97</v>
      </c>
      <c r="D9" s="10" t="s">
        <v>21</v>
      </c>
      <c r="E9" s="11" t="s">
        <v>6</v>
      </c>
      <c r="F9" s="59">
        <v>4</v>
      </c>
      <c r="G9" s="13"/>
      <c r="H9" s="35">
        <f t="shared" si="0"/>
        <v>0</v>
      </c>
      <c r="I9" s="13"/>
      <c r="J9" s="13"/>
      <c r="K9" s="13"/>
      <c r="L9" s="13"/>
      <c r="M9" s="13"/>
      <c r="N9" s="14">
        <f t="shared" si="1"/>
        <v>0</v>
      </c>
      <c r="O9" s="5"/>
    </row>
    <row r="10" spans="1:31" ht="24.95" customHeight="1" x14ac:dyDescent="0.3">
      <c r="B10" s="8"/>
      <c r="C10" s="9" t="s">
        <v>98</v>
      </c>
      <c r="D10" s="10" t="s">
        <v>89</v>
      </c>
      <c r="E10" s="11" t="s">
        <v>6</v>
      </c>
      <c r="F10" s="59">
        <v>2</v>
      </c>
      <c r="G10" s="13"/>
      <c r="H10" s="35">
        <f t="shared" si="0"/>
        <v>0</v>
      </c>
      <c r="I10" s="13"/>
      <c r="J10" s="13"/>
      <c r="K10" s="13"/>
      <c r="L10" s="13"/>
      <c r="M10" s="13"/>
      <c r="N10" s="14">
        <f t="shared" si="1"/>
        <v>0</v>
      </c>
      <c r="O10" s="5"/>
    </row>
    <row r="11" spans="1:31" ht="24.95" customHeight="1" x14ac:dyDescent="0.3">
      <c r="B11" s="8"/>
      <c r="C11" s="9" t="s">
        <v>99</v>
      </c>
      <c r="D11" s="10" t="s">
        <v>92</v>
      </c>
      <c r="E11" s="11" t="s">
        <v>6</v>
      </c>
      <c r="F11" s="59">
        <v>1</v>
      </c>
      <c r="G11" s="13"/>
      <c r="H11" s="35">
        <f t="shared" si="0"/>
        <v>0</v>
      </c>
      <c r="I11" s="13"/>
      <c r="J11" s="13"/>
      <c r="K11" s="13"/>
      <c r="L11" s="13"/>
      <c r="M11" s="13"/>
      <c r="N11" s="14">
        <f t="shared" si="1"/>
        <v>0</v>
      </c>
      <c r="O11" s="5"/>
    </row>
    <row r="12" spans="1:31" ht="24.95" customHeight="1" x14ac:dyDescent="0.3">
      <c r="B12" s="8"/>
      <c r="C12" s="36" t="s">
        <v>87</v>
      </c>
      <c r="D12" s="10"/>
      <c r="E12" s="11" t="s">
        <v>81</v>
      </c>
      <c r="F12" s="59">
        <v>14</v>
      </c>
      <c r="G12" s="13"/>
      <c r="H12" s="35">
        <f t="shared" si="0"/>
        <v>0</v>
      </c>
      <c r="I12" s="13"/>
      <c r="J12" s="13"/>
      <c r="K12" s="13"/>
      <c r="L12" s="13"/>
      <c r="M12" s="13"/>
      <c r="N12" s="14">
        <f t="shared" ref="N12:N24" si="2">F12*G12</f>
        <v>0</v>
      </c>
      <c r="O12" s="5"/>
    </row>
    <row r="13" spans="1:31" ht="24.95" customHeight="1" x14ac:dyDescent="0.3">
      <c r="B13" s="8"/>
      <c r="C13" s="16" t="s">
        <v>22</v>
      </c>
      <c r="D13" s="16"/>
      <c r="E13" s="31" t="s">
        <v>80</v>
      </c>
      <c r="F13" s="59">
        <v>2</v>
      </c>
      <c r="G13" s="17"/>
      <c r="H13" s="35">
        <f t="shared" ref="H13:H24" si="3">G13*F13</f>
        <v>0</v>
      </c>
      <c r="I13" s="17"/>
      <c r="J13" s="17"/>
      <c r="K13" s="17"/>
      <c r="L13" s="17"/>
      <c r="M13" s="17"/>
      <c r="N13" s="14">
        <f t="shared" si="2"/>
        <v>0</v>
      </c>
      <c r="O13" s="5"/>
    </row>
    <row r="14" spans="1:31" ht="24.95" customHeight="1" x14ac:dyDescent="0.3">
      <c r="B14" s="8"/>
      <c r="C14" s="16" t="s">
        <v>23</v>
      </c>
      <c r="D14" s="16"/>
      <c r="E14" s="31" t="s">
        <v>81</v>
      </c>
      <c r="F14" s="59">
        <v>14</v>
      </c>
      <c r="G14" s="17"/>
      <c r="H14" s="35">
        <f t="shared" si="3"/>
        <v>0</v>
      </c>
      <c r="I14" s="17"/>
      <c r="J14" s="17">
        <f>I14*F14</f>
        <v>0</v>
      </c>
      <c r="K14" s="17"/>
      <c r="L14" s="17"/>
      <c r="M14" s="17"/>
      <c r="N14" s="14">
        <f>J14</f>
        <v>0</v>
      </c>
      <c r="O14" s="5"/>
    </row>
    <row r="15" spans="1:31" ht="24.95" customHeight="1" x14ac:dyDescent="0.3">
      <c r="B15" s="8"/>
      <c r="C15" s="16" t="s">
        <v>24</v>
      </c>
      <c r="D15" s="16"/>
      <c r="E15" s="31" t="s">
        <v>83</v>
      </c>
      <c r="F15" s="59">
        <v>186</v>
      </c>
      <c r="G15" s="17"/>
      <c r="H15" s="35">
        <f t="shared" si="3"/>
        <v>0</v>
      </c>
      <c r="I15" s="17"/>
      <c r="J15" s="17"/>
      <c r="K15" s="17"/>
      <c r="L15" s="17"/>
      <c r="M15" s="17"/>
      <c r="N15" s="14">
        <f t="shared" si="2"/>
        <v>0</v>
      </c>
      <c r="O15" s="5"/>
    </row>
    <row r="16" spans="1:31" ht="24.95" customHeight="1" x14ac:dyDescent="0.3">
      <c r="B16" s="8"/>
      <c r="C16" s="16" t="s">
        <v>25</v>
      </c>
      <c r="D16" s="16"/>
      <c r="E16" s="31" t="s">
        <v>84</v>
      </c>
      <c r="F16" s="59">
        <v>40</v>
      </c>
      <c r="G16" s="17"/>
      <c r="H16" s="35">
        <f t="shared" si="3"/>
        <v>0</v>
      </c>
      <c r="I16" s="17"/>
      <c r="J16" s="17"/>
      <c r="K16" s="17"/>
      <c r="L16" s="17"/>
      <c r="M16" s="17"/>
      <c r="N16" s="14">
        <f t="shared" si="2"/>
        <v>0</v>
      </c>
      <c r="O16" s="5"/>
    </row>
    <row r="17" spans="2:15" ht="24.95" customHeight="1" x14ac:dyDescent="0.3">
      <c r="B17" s="8"/>
      <c r="C17" s="16" t="s">
        <v>26</v>
      </c>
      <c r="D17" s="16"/>
      <c r="E17" s="31" t="s">
        <v>84</v>
      </c>
      <c r="F17" s="59">
        <v>72</v>
      </c>
      <c r="G17" s="17"/>
      <c r="H17" s="35">
        <f t="shared" si="3"/>
        <v>0</v>
      </c>
      <c r="I17" s="17"/>
      <c r="J17" s="17"/>
      <c r="K17" s="17"/>
      <c r="L17" s="17"/>
      <c r="M17" s="17"/>
      <c r="N17" s="14">
        <f t="shared" si="2"/>
        <v>0</v>
      </c>
      <c r="O17" s="5"/>
    </row>
    <row r="18" spans="2:15" ht="24.95" customHeight="1" x14ac:dyDescent="0.3">
      <c r="B18" s="8"/>
      <c r="C18" s="16" t="s">
        <v>27</v>
      </c>
      <c r="D18" s="16"/>
      <c r="E18" s="31" t="s">
        <v>84</v>
      </c>
      <c r="F18" s="59">
        <v>185</v>
      </c>
      <c r="G18" s="17"/>
      <c r="H18" s="35">
        <f t="shared" si="3"/>
        <v>0</v>
      </c>
      <c r="I18" s="17"/>
      <c r="J18" s="17"/>
      <c r="K18" s="17"/>
      <c r="L18" s="17"/>
      <c r="M18" s="17"/>
      <c r="N18" s="14">
        <f t="shared" si="2"/>
        <v>0</v>
      </c>
      <c r="O18" s="5"/>
    </row>
    <row r="19" spans="2:15" ht="24.95" customHeight="1" x14ac:dyDescent="0.3">
      <c r="B19" s="8"/>
      <c r="C19" s="16" t="s">
        <v>28</v>
      </c>
      <c r="D19" s="16"/>
      <c r="E19" s="31" t="s">
        <v>84</v>
      </c>
      <c r="F19" s="59">
        <v>133</v>
      </c>
      <c r="G19" s="17"/>
      <c r="H19" s="35">
        <f t="shared" si="3"/>
        <v>0</v>
      </c>
      <c r="I19" s="17"/>
      <c r="J19" s="17"/>
      <c r="K19" s="17"/>
      <c r="L19" s="17"/>
      <c r="M19" s="17"/>
      <c r="N19" s="14">
        <f t="shared" si="2"/>
        <v>0</v>
      </c>
      <c r="O19" s="5"/>
    </row>
    <row r="20" spans="2:15" ht="24.95" customHeight="1" x14ac:dyDescent="0.3">
      <c r="B20" s="8"/>
      <c r="C20" s="16" t="s">
        <v>29</v>
      </c>
      <c r="D20" s="16"/>
      <c r="E20" s="31" t="s">
        <v>84</v>
      </c>
      <c r="F20" s="59">
        <v>35</v>
      </c>
      <c r="G20" s="17"/>
      <c r="H20" s="35">
        <f t="shared" si="3"/>
        <v>0</v>
      </c>
      <c r="I20" s="17"/>
      <c r="J20" s="17"/>
      <c r="K20" s="17"/>
      <c r="L20" s="17"/>
      <c r="M20" s="17"/>
      <c r="N20" s="14">
        <f t="shared" si="2"/>
        <v>0</v>
      </c>
      <c r="O20" s="5"/>
    </row>
    <row r="21" spans="2:15" ht="24.95" customHeight="1" x14ac:dyDescent="0.3">
      <c r="B21" s="8"/>
      <c r="C21" s="16" t="s">
        <v>30</v>
      </c>
      <c r="D21" s="16"/>
      <c r="E21" s="31" t="s">
        <v>84</v>
      </c>
      <c r="F21" s="59">
        <v>4</v>
      </c>
      <c r="G21" s="17"/>
      <c r="H21" s="35">
        <f t="shared" si="3"/>
        <v>0</v>
      </c>
      <c r="I21" s="17"/>
      <c r="J21" s="17"/>
      <c r="K21" s="17"/>
      <c r="L21" s="17"/>
      <c r="M21" s="17"/>
      <c r="N21" s="14">
        <f t="shared" si="2"/>
        <v>0</v>
      </c>
      <c r="O21" s="5"/>
    </row>
    <row r="22" spans="2:15" ht="24.95" customHeight="1" x14ac:dyDescent="0.3">
      <c r="B22" s="8"/>
      <c r="C22" s="16" t="s">
        <v>31</v>
      </c>
      <c r="D22" s="16"/>
      <c r="E22" s="31" t="s">
        <v>81</v>
      </c>
      <c r="F22" s="59">
        <v>1</v>
      </c>
      <c r="G22" s="17"/>
      <c r="H22" s="35">
        <f t="shared" si="3"/>
        <v>0</v>
      </c>
      <c r="I22" s="17"/>
      <c r="J22" s="17">
        <f>I22*F22</f>
        <v>0</v>
      </c>
      <c r="K22" s="17"/>
      <c r="L22" s="17"/>
      <c r="M22" s="17"/>
      <c r="N22" s="14">
        <f>J22</f>
        <v>0</v>
      </c>
      <c r="O22" s="5"/>
    </row>
    <row r="23" spans="2:15" ht="24.95" customHeight="1" x14ac:dyDescent="0.3">
      <c r="B23" s="8"/>
      <c r="C23" s="16" t="s">
        <v>7</v>
      </c>
      <c r="D23" s="16"/>
      <c r="E23" s="31" t="s">
        <v>85</v>
      </c>
      <c r="F23" s="59">
        <v>12</v>
      </c>
      <c r="G23" s="17"/>
      <c r="H23" s="35">
        <f t="shared" si="3"/>
        <v>0</v>
      </c>
      <c r="I23" s="17"/>
      <c r="J23" s="17"/>
      <c r="K23" s="17"/>
      <c r="L23" s="17"/>
      <c r="M23" s="17"/>
      <c r="N23" s="14">
        <f t="shared" si="2"/>
        <v>0</v>
      </c>
      <c r="O23" s="5"/>
    </row>
    <row r="24" spans="2:15" ht="24.95" customHeight="1" x14ac:dyDescent="0.3">
      <c r="B24" s="8"/>
      <c r="C24" s="16" t="s">
        <v>32</v>
      </c>
      <c r="D24" s="16"/>
      <c r="E24" s="31" t="s">
        <v>86</v>
      </c>
      <c r="F24" s="59">
        <v>218</v>
      </c>
      <c r="G24" s="17"/>
      <c r="H24" s="35">
        <f t="shared" si="3"/>
        <v>0</v>
      </c>
      <c r="I24" s="17"/>
      <c r="J24" s="17"/>
      <c r="K24" s="17"/>
      <c r="L24" s="17"/>
      <c r="M24" s="17"/>
      <c r="N24" s="14">
        <f t="shared" si="2"/>
        <v>0</v>
      </c>
      <c r="O24" s="5"/>
    </row>
    <row r="25" spans="2:15" ht="24.95" customHeight="1" x14ac:dyDescent="0.3">
      <c r="B25" s="8"/>
      <c r="C25" s="18"/>
      <c r="D25" s="18"/>
      <c r="E25" s="31"/>
      <c r="F25" s="12"/>
      <c r="G25" s="19"/>
      <c r="H25" s="35">
        <f>SUM(H4:H24)</f>
        <v>0</v>
      </c>
      <c r="I25" s="19"/>
      <c r="J25" s="19">
        <f>SUM(J4:J24)</f>
        <v>0</v>
      </c>
      <c r="K25" s="19"/>
      <c r="L25" s="19"/>
      <c r="M25" s="19"/>
      <c r="N25" s="14">
        <f>F25*G25</f>
        <v>0</v>
      </c>
      <c r="O25" s="5"/>
    </row>
    <row r="26" spans="2:15" ht="30" customHeight="1" thickBot="1" x14ac:dyDescent="0.35">
      <c r="B26" s="20"/>
      <c r="C26" s="21" t="s">
        <v>33</v>
      </c>
      <c r="D26" s="22"/>
      <c r="E26" s="32"/>
      <c r="F26" s="24"/>
      <c r="G26" s="23"/>
      <c r="H26" s="24"/>
      <c r="I26" s="24"/>
      <c r="J26" s="24"/>
      <c r="K26" s="24"/>
      <c r="L26" s="24"/>
      <c r="M26" s="24"/>
      <c r="N26" s="25">
        <f>SUM(N4:N25)</f>
        <v>0</v>
      </c>
    </row>
    <row r="28" spans="2:15" s="26" customFormat="1" ht="18.75" customHeight="1" x14ac:dyDescent="0.3">
      <c r="E28" s="34"/>
      <c r="F28" s="30"/>
      <c r="H28" s="27"/>
      <c r="I28" s="27"/>
      <c r="J28" s="27"/>
      <c r="K28" s="27"/>
      <c r="L28" s="27"/>
      <c r="M28" s="27"/>
      <c r="N28" s="27"/>
    </row>
    <row r="29" spans="2:15" s="26" customFormat="1" ht="18.75" customHeight="1" x14ac:dyDescent="0.3">
      <c r="E29" s="34"/>
      <c r="F29" s="30"/>
      <c r="H29" s="27"/>
      <c r="I29" s="27"/>
      <c r="J29" s="27"/>
      <c r="K29" s="27"/>
      <c r="L29" s="27"/>
      <c r="M29" s="27"/>
      <c r="N29" s="27"/>
    </row>
  </sheetData>
  <mergeCells count="10">
    <mergeCell ref="I2:J2"/>
    <mergeCell ref="K2:L2"/>
    <mergeCell ref="M2:N2"/>
    <mergeCell ref="A1:AA1"/>
    <mergeCell ref="B2:B3"/>
    <mergeCell ref="C2:C3"/>
    <mergeCell ref="D2:D3"/>
    <mergeCell ref="E2:E3"/>
    <mergeCell ref="F2:F3"/>
    <mergeCell ref="G2:H2"/>
  </mergeCells>
  <phoneticPr fontId="3" type="noConversion"/>
  <conditionalFormatting sqref="C25 D25:E26 G4:G6 I4:M8 G12:G24 I10:M24">
    <cfRule type="cellIs" dxfId="7" priority="13" operator="lessThan">
      <formula>0</formula>
    </cfRule>
  </conditionalFormatting>
  <conditionalFormatting sqref="C14:C16">
    <cfRule type="cellIs" dxfId="6" priority="8" operator="lessThan">
      <formula>0</formula>
    </cfRule>
  </conditionalFormatting>
  <conditionalFormatting sqref="C12">
    <cfRule type="cellIs" dxfId="5" priority="6" operator="lessThan">
      <formula>0</formula>
    </cfRule>
  </conditionalFormatting>
  <conditionalFormatting sqref="G11">
    <cfRule type="cellIs" dxfId="4" priority="1" operator="lessThan">
      <formula>0</formula>
    </cfRule>
  </conditionalFormatting>
  <conditionalFormatting sqref="G7">
    <cfRule type="cellIs" dxfId="3" priority="5" operator="lessThan">
      <formula>0</formula>
    </cfRule>
  </conditionalFormatting>
  <conditionalFormatting sqref="G8">
    <cfRule type="cellIs" dxfId="2" priority="4" operator="lessThan">
      <formula>0</formula>
    </cfRule>
  </conditionalFormatting>
  <conditionalFormatting sqref="G9 I9:M9">
    <cfRule type="cellIs" dxfId="1" priority="3" operator="lessThan">
      <formula>0</formula>
    </cfRule>
  </conditionalFormatting>
  <conditionalFormatting sqref="G10">
    <cfRule type="cellIs" dxfId="0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원가계산서</vt:lpstr>
      <vt:lpstr>내역서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</dc:creator>
  <cp:lastModifiedBy>동인 김</cp:lastModifiedBy>
  <cp:lastPrinted>2025-12-20T07:59:33Z</cp:lastPrinted>
  <dcterms:created xsi:type="dcterms:W3CDTF">2024-08-22T08:01:06Z</dcterms:created>
  <dcterms:modified xsi:type="dcterms:W3CDTF">2025-12-24T04:25:56Z</dcterms:modified>
</cp:coreProperties>
</file>